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90" i="1" l="1"/>
  <c r="G889" i="1"/>
  <c r="F889" i="1"/>
  <c r="F890" i="1" s="1"/>
  <c r="E889" i="1"/>
  <c r="E890" i="1" s="1"/>
  <c r="D889" i="1"/>
  <c r="B886" i="1"/>
  <c r="B870" i="1"/>
  <c r="B869" i="1"/>
  <c r="B868" i="1"/>
  <c r="B867" i="1"/>
  <c r="B866" i="1"/>
  <c r="B865" i="1"/>
  <c r="C862" i="1"/>
  <c r="H851" i="1"/>
  <c r="H890" i="1" s="1"/>
  <c r="G851" i="1"/>
  <c r="F851" i="1"/>
  <c r="E851" i="1"/>
  <c r="D851" i="1"/>
  <c r="D890" i="1" s="1"/>
  <c r="B846" i="1"/>
  <c r="B844" i="1"/>
  <c r="B843" i="1"/>
  <c r="B842" i="1"/>
  <c r="B841" i="1"/>
  <c r="B839" i="1"/>
  <c r="B838" i="1"/>
  <c r="B837" i="1"/>
  <c r="B836" i="1"/>
  <c r="B835" i="1"/>
  <c r="B834" i="1"/>
  <c r="B833" i="1"/>
  <c r="B832" i="1"/>
  <c r="B831" i="1"/>
  <c r="B830" i="1"/>
  <c r="B829" i="1"/>
  <c r="C828" i="1"/>
  <c r="B828" i="1"/>
  <c r="B826" i="1"/>
  <c r="B825" i="1"/>
  <c r="B824" i="1"/>
  <c r="F818" i="1"/>
  <c r="H817" i="1"/>
  <c r="G817" i="1"/>
  <c r="G818" i="1" s="1"/>
  <c r="F817" i="1"/>
  <c r="E817" i="1"/>
  <c r="E818" i="1" s="1"/>
  <c r="D817" i="1"/>
  <c r="D818" i="1" s="1"/>
  <c r="B815" i="1"/>
  <c r="B814" i="1"/>
  <c r="B810" i="1"/>
  <c r="B809" i="1"/>
  <c r="B808" i="1"/>
  <c r="B807" i="1"/>
  <c r="B804" i="1"/>
  <c r="B802" i="1"/>
  <c r="B801" i="1"/>
  <c r="B800" i="1"/>
  <c r="C798" i="1"/>
  <c r="B798" i="1" s="1"/>
  <c r="C797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2" i="1"/>
  <c r="B771" i="1"/>
  <c r="B770" i="1"/>
  <c r="B769" i="1"/>
  <c r="B768" i="1"/>
  <c r="B767" i="1"/>
  <c r="H761" i="1"/>
  <c r="H818" i="1" s="1"/>
  <c r="G761" i="1"/>
  <c r="F761" i="1"/>
  <c r="E761" i="1"/>
  <c r="D761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C745" i="1"/>
  <c r="B742" i="1"/>
  <c r="B741" i="1"/>
  <c r="B740" i="1"/>
  <c r="F734" i="1"/>
  <c r="H733" i="1"/>
  <c r="G733" i="1"/>
  <c r="G734" i="1" s="1"/>
  <c r="F733" i="1"/>
  <c r="E733" i="1"/>
  <c r="E734" i="1" s="1"/>
  <c r="D733" i="1"/>
  <c r="D734" i="1" s="1"/>
  <c r="B730" i="1"/>
  <c r="B729" i="1"/>
  <c r="B728" i="1"/>
  <c r="B727" i="1"/>
  <c r="B725" i="1"/>
  <c r="B724" i="1"/>
  <c r="B723" i="1"/>
  <c r="C720" i="1"/>
  <c r="C721" i="1" s="1"/>
  <c r="B718" i="1"/>
  <c r="B717" i="1"/>
  <c r="B715" i="1"/>
  <c r="B714" i="1"/>
  <c r="B710" i="1"/>
  <c r="B709" i="1"/>
  <c r="B708" i="1"/>
  <c r="B707" i="1"/>
  <c r="B706" i="1"/>
  <c r="B705" i="1"/>
  <c r="B704" i="1"/>
  <c r="B703" i="1"/>
  <c r="B702" i="1"/>
  <c r="B701" i="1"/>
  <c r="B699" i="1"/>
  <c r="C691" i="1"/>
  <c r="B690" i="1"/>
  <c r="B689" i="1"/>
  <c r="C688" i="1"/>
  <c r="B687" i="1"/>
  <c r="B686" i="1"/>
  <c r="C685" i="1"/>
  <c r="B684" i="1"/>
  <c r="B683" i="1"/>
  <c r="B682" i="1"/>
  <c r="B681" i="1"/>
  <c r="H675" i="1"/>
  <c r="H734" i="1" s="1"/>
  <c r="G675" i="1"/>
  <c r="F675" i="1"/>
  <c r="E675" i="1"/>
  <c r="D675" i="1"/>
  <c r="B674" i="1"/>
  <c r="B672" i="1"/>
  <c r="B669" i="1"/>
  <c r="G662" i="1"/>
  <c r="E662" i="1"/>
  <c r="H661" i="1"/>
  <c r="H662" i="1" s="1"/>
  <c r="G661" i="1"/>
  <c r="F661" i="1"/>
  <c r="F662" i="1" s="1"/>
  <c r="E661" i="1"/>
  <c r="D661" i="1"/>
  <c r="D662" i="1" s="1"/>
  <c r="B657" i="1"/>
  <c r="B653" i="1"/>
  <c r="B651" i="1"/>
  <c r="B650" i="1"/>
  <c r="B649" i="1"/>
  <c r="B648" i="1"/>
  <c r="B645" i="1"/>
  <c r="C644" i="1"/>
  <c r="B643" i="1"/>
  <c r="B638" i="1"/>
  <c r="B637" i="1"/>
  <c r="B636" i="1"/>
  <c r="B635" i="1"/>
  <c r="B634" i="1"/>
  <c r="B633" i="1"/>
  <c r="B628" i="1"/>
  <c r="B626" i="1"/>
  <c r="B625" i="1"/>
  <c r="H619" i="1"/>
  <c r="G619" i="1"/>
  <c r="F619" i="1"/>
  <c r="E619" i="1"/>
  <c r="D619" i="1"/>
  <c r="B617" i="1"/>
  <c r="B616" i="1"/>
  <c r="B615" i="1"/>
  <c r="B610" i="1"/>
  <c r="G603" i="1"/>
  <c r="F603" i="1"/>
  <c r="H602" i="1"/>
  <c r="G602" i="1"/>
  <c r="F602" i="1"/>
  <c r="E602" i="1"/>
  <c r="E603" i="1" s="1"/>
  <c r="D602" i="1"/>
  <c r="D603" i="1" s="1"/>
  <c r="B599" i="1"/>
  <c r="B598" i="1"/>
  <c r="B597" i="1"/>
  <c r="B596" i="1"/>
  <c r="B592" i="1"/>
  <c r="B591" i="1"/>
  <c r="B590" i="1"/>
  <c r="B589" i="1"/>
  <c r="B583" i="1"/>
  <c r="B582" i="1"/>
  <c r="B578" i="1"/>
  <c r="B575" i="1"/>
  <c r="B574" i="1"/>
  <c r="B572" i="1"/>
  <c r="B571" i="1"/>
  <c r="B570" i="1"/>
  <c r="B569" i="1"/>
  <c r="C567" i="1"/>
  <c r="B565" i="1"/>
  <c r="B564" i="1"/>
  <c r="B563" i="1"/>
  <c r="B562" i="1"/>
  <c r="H556" i="1"/>
  <c r="H603" i="1" s="1"/>
  <c r="G556" i="1"/>
  <c r="F556" i="1"/>
  <c r="E556" i="1"/>
  <c r="D556" i="1"/>
  <c r="B552" i="1"/>
  <c r="B547" i="1"/>
  <c r="B546" i="1"/>
  <c r="B545" i="1"/>
  <c r="B544" i="1"/>
  <c r="B543" i="1"/>
  <c r="B542" i="1"/>
  <c r="B541" i="1"/>
  <c r="B540" i="1"/>
  <c r="B539" i="1"/>
  <c r="B538" i="1"/>
  <c r="C537" i="1"/>
  <c r="H525" i="1"/>
  <c r="G525" i="1"/>
  <c r="F525" i="1"/>
  <c r="F526" i="1" s="1"/>
  <c r="E525" i="1"/>
  <c r="E526" i="1" s="1"/>
  <c r="D525" i="1"/>
  <c r="D526" i="1" s="1"/>
  <c r="B522" i="1"/>
  <c r="B519" i="1"/>
  <c r="B511" i="1"/>
  <c r="B505" i="1"/>
  <c r="B504" i="1"/>
  <c r="B502" i="1"/>
  <c r="B501" i="1"/>
  <c r="B500" i="1"/>
  <c r="B499" i="1"/>
  <c r="C496" i="1"/>
  <c r="B493" i="1"/>
  <c r="B490" i="1"/>
  <c r="B489" i="1"/>
  <c r="B488" i="1"/>
  <c r="H482" i="1"/>
  <c r="H526" i="1" s="1"/>
  <c r="G482" i="1"/>
  <c r="G526" i="1" s="1"/>
  <c r="F482" i="1"/>
  <c r="E482" i="1"/>
  <c r="D482" i="1"/>
  <c r="B480" i="1"/>
  <c r="B474" i="1"/>
  <c r="H466" i="1"/>
  <c r="G466" i="1"/>
  <c r="G467" i="1" s="1"/>
  <c r="F466" i="1"/>
  <c r="F467" i="1" s="1"/>
  <c r="E466" i="1"/>
  <c r="E467" i="1" s="1"/>
  <c r="D466" i="1"/>
  <c r="B463" i="1"/>
  <c r="B462" i="1"/>
  <c r="B458" i="1"/>
  <c r="B457" i="1"/>
  <c r="B448" i="1"/>
  <c r="B447" i="1"/>
  <c r="B446" i="1"/>
  <c r="B445" i="1"/>
  <c r="B444" i="1"/>
  <c r="B443" i="1"/>
  <c r="B442" i="1"/>
  <c r="B441" i="1"/>
  <c r="B440" i="1"/>
  <c r="B437" i="1"/>
  <c r="B436" i="1"/>
  <c r="B435" i="1"/>
  <c r="C433" i="1"/>
  <c r="B433" i="1" s="1"/>
  <c r="C432" i="1"/>
  <c r="B432" i="1"/>
  <c r="H426" i="1"/>
  <c r="H467" i="1" s="1"/>
  <c r="G426" i="1"/>
  <c r="F426" i="1"/>
  <c r="E426" i="1"/>
  <c r="D426" i="1"/>
  <c r="D467" i="1" s="1"/>
  <c r="B425" i="1"/>
  <c r="B424" i="1"/>
  <c r="B423" i="1"/>
  <c r="C419" i="1"/>
  <c r="B418" i="1"/>
  <c r="B417" i="1"/>
  <c r="B416" i="1"/>
  <c r="B415" i="1"/>
  <c r="B414" i="1"/>
  <c r="B413" i="1"/>
  <c r="B412" i="1"/>
  <c r="H407" i="1"/>
  <c r="G407" i="1"/>
  <c r="F407" i="1"/>
  <c r="H406" i="1"/>
  <c r="G406" i="1"/>
  <c r="F406" i="1"/>
  <c r="E406" i="1"/>
  <c r="E407" i="1" s="1"/>
  <c r="D406" i="1"/>
  <c r="D407" i="1" s="1"/>
  <c r="B402" i="1"/>
  <c r="B398" i="1"/>
  <c r="B395" i="1"/>
  <c r="B394" i="1"/>
  <c r="B390" i="1"/>
  <c r="B378" i="1"/>
  <c r="B377" i="1"/>
  <c r="B376" i="1"/>
  <c r="B375" i="1"/>
  <c r="B374" i="1"/>
  <c r="B373" i="1"/>
  <c r="C368" i="1"/>
  <c r="B366" i="1"/>
  <c r="B365" i="1"/>
  <c r="B364" i="1"/>
  <c r="B363" i="1"/>
  <c r="B362" i="1"/>
  <c r="B359" i="1"/>
  <c r="H347" i="1"/>
  <c r="G347" i="1"/>
  <c r="F347" i="1"/>
  <c r="E347" i="1"/>
  <c r="D347" i="1"/>
  <c r="B345" i="1"/>
  <c r="C342" i="1"/>
  <c r="B341" i="1"/>
  <c r="B340" i="1"/>
  <c r="B331" i="1"/>
  <c r="B328" i="1"/>
  <c r="B327" i="1"/>
  <c r="F320" i="1"/>
  <c r="E320" i="1"/>
  <c r="H319" i="1"/>
  <c r="H320" i="1" s="1"/>
  <c r="G319" i="1"/>
  <c r="G320" i="1" s="1"/>
  <c r="F319" i="1"/>
  <c r="E319" i="1"/>
  <c r="D319" i="1"/>
  <c r="B316" i="1"/>
  <c r="B309" i="1"/>
  <c r="B308" i="1"/>
  <c r="B307" i="1"/>
  <c r="B306" i="1"/>
  <c r="B304" i="1"/>
  <c r="B294" i="1"/>
  <c r="B293" i="1"/>
  <c r="B292" i="1"/>
  <c r="B291" i="1"/>
  <c r="B290" i="1"/>
  <c r="B289" i="1"/>
  <c r="B286" i="1"/>
  <c r="H274" i="1"/>
  <c r="G274" i="1"/>
  <c r="F274" i="1"/>
  <c r="E274" i="1"/>
  <c r="D274" i="1"/>
  <c r="D320" i="1" s="1"/>
  <c r="B272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C252" i="1"/>
  <c r="B252" i="1" s="1"/>
  <c r="F241" i="1"/>
  <c r="E241" i="1"/>
  <c r="D241" i="1"/>
  <c r="H240" i="1"/>
  <c r="H241" i="1" s="1"/>
  <c r="G240" i="1"/>
  <c r="G241" i="1" s="1"/>
  <c r="F240" i="1"/>
  <c r="E240" i="1"/>
  <c r="D240" i="1"/>
  <c r="B237" i="1"/>
  <c r="B230" i="1"/>
  <c r="B229" i="1"/>
  <c r="C224" i="1"/>
  <c r="C214" i="1"/>
  <c r="B208" i="1"/>
  <c r="B207" i="1"/>
  <c r="H201" i="1"/>
  <c r="G201" i="1"/>
  <c r="F201" i="1"/>
  <c r="E201" i="1"/>
  <c r="D201" i="1"/>
  <c r="B196" i="1"/>
  <c r="B194" i="1"/>
  <c r="B192" i="1"/>
  <c r="B191" i="1"/>
  <c r="B190" i="1"/>
  <c r="B189" i="1"/>
  <c r="B188" i="1"/>
  <c r="B187" i="1"/>
  <c r="B186" i="1"/>
  <c r="B185" i="1"/>
  <c r="B184" i="1"/>
  <c r="B183" i="1"/>
  <c r="B182" i="1"/>
  <c r="C181" i="1"/>
  <c r="B176" i="1"/>
  <c r="F170" i="1"/>
  <c r="E170" i="1"/>
  <c r="H169" i="1"/>
  <c r="H170" i="1" s="1"/>
  <c r="G169" i="1"/>
  <c r="F169" i="1"/>
  <c r="E169" i="1"/>
  <c r="D169" i="1"/>
  <c r="B166" i="1"/>
  <c r="B163" i="1"/>
  <c r="B159" i="1"/>
  <c r="B158" i="1"/>
  <c r="B146" i="1"/>
  <c r="B145" i="1"/>
  <c r="B144" i="1"/>
  <c r="B143" i="1"/>
  <c r="B142" i="1"/>
  <c r="B141" i="1"/>
  <c r="B139" i="1"/>
  <c r="B138" i="1"/>
  <c r="C130" i="1"/>
  <c r="B129" i="1"/>
  <c r="B128" i="1"/>
  <c r="C127" i="1"/>
  <c r="B126" i="1"/>
  <c r="B125" i="1"/>
  <c r="C124" i="1"/>
  <c r="B123" i="1"/>
  <c r="B122" i="1"/>
  <c r="B121" i="1"/>
  <c r="B120" i="1"/>
  <c r="H114" i="1"/>
  <c r="G114" i="1"/>
  <c r="G170" i="1" s="1"/>
  <c r="F114" i="1"/>
  <c r="E114" i="1"/>
  <c r="D114" i="1"/>
  <c r="B113" i="1"/>
  <c r="B105" i="1"/>
  <c r="B104" i="1"/>
  <c r="B103" i="1"/>
  <c r="B102" i="1"/>
  <c r="B101" i="1"/>
  <c r="B100" i="1"/>
  <c r="B99" i="1"/>
  <c r="B98" i="1"/>
  <c r="B97" i="1"/>
  <c r="B96" i="1"/>
  <c r="B95" i="1"/>
  <c r="C94" i="1"/>
  <c r="B94" i="1"/>
  <c r="B91" i="1"/>
  <c r="B90" i="1"/>
  <c r="B87" i="1"/>
  <c r="I78" i="1"/>
  <c r="H78" i="1"/>
  <c r="H79" i="1" s="1"/>
  <c r="G78" i="1"/>
  <c r="G79" i="1" s="1"/>
  <c r="F78" i="1"/>
  <c r="F79" i="1" s="1"/>
  <c r="E78" i="1"/>
  <c r="E79" i="1" s="1"/>
  <c r="D78" i="1"/>
  <c r="D79" i="1" s="1"/>
  <c r="B74" i="1"/>
  <c r="B73" i="1"/>
  <c r="B72" i="1"/>
  <c r="B71" i="1"/>
  <c r="B69" i="1"/>
  <c r="B68" i="1"/>
  <c r="B67" i="1"/>
  <c r="B66" i="1"/>
  <c r="B65" i="1"/>
  <c r="B64" i="1"/>
  <c r="B56" i="1"/>
  <c r="B55" i="1"/>
  <c r="B53" i="1"/>
  <c r="B52" i="1"/>
  <c r="B51" i="1"/>
  <c r="B50" i="1"/>
  <c r="C48" i="1"/>
  <c r="B45" i="1"/>
  <c r="B42" i="1"/>
  <c r="B41" i="1"/>
  <c r="B40" i="1"/>
  <c r="H34" i="1"/>
  <c r="G34" i="1"/>
  <c r="F34" i="1"/>
  <c r="E34" i="1"/>
  <c r="D34" i="1"/>
  <c r="B29" i="1"/>
  <c r="B28" i="1"/>
  <c r="B27" i="1"/>
  <c r="B26" i="1"/>
  <c r="B25" i="1"/>
  <c r="B24" i="1"/>
  <c r="B23" i="1"/>
  <c r="B22" i="1"/>
  <c r="B21" i="1"/>
  <c r="B20" i="1"/>
  <c r="B19" i="1"/>
  <c r="B18" i="1"/>
  <c r="C17" i="1"/>
  <c r="C15" i="1"/>
  <c r="B14" i="1"/>
  <c r="B13" i="1"/>
  <c r="B12" i="1"/>
  <c r="B11" i="1"/>
  <c r="B10" i="1"/>
  <c r="B9" i="1"/>
  <c r="B8" i="1"/>
</calcChain>
</file>

<file path=xl/sharedStrings.xml><?xml version="1.0" encoding="utf-8"?>
<sst xmlns="http://schemas.openxmlformats.org/spreadsheetml/2006/main" count="1327" uniqueCount="364">
  <si>
    <t>Примерное меню для питания учащихся среднего общего образования ( сезон осень-зима-весна-лето)</t>
  </si>
  <si>
    <t>1 день Завтрак</t>
  </si>
  <si>
    <t>Брутто, г</t>
  </si>
  <si>
    <t>Нетто, г</t>
  </si>
  <si>
    <t>Химический состав</t>
  </si>
  <si>
    <t>Наименование пищевых веществ</t>
  </si>
  <si>
    <t>Наименование блюда</t>
  </si>
  <si>
    <t>Выход, г</t>
  </si>
  <si>
    <t>Белки, г</t>
  </si>
  <si>
    <t>Жиры, г</t>
  </si>
  <si>
    <t>Угл., г</t>
  </si>
  <si>
    <t>ЭЦ, ккал</t>
  </si>
  <si>
    <t>Витамины</t>
  </si>
  <si>
    <t>Минералы</t>
  </si>
  <si>
    <t>С</t>
  </si>
  <si>
    <t>В1</t>
  </si>
  <si>
    <t>А</t>
  </si>
  <si>
    <t>Е</t>
  </si>
  <si>
    <t>Кальций</t>
  </si>
  <si>
    <t>Фосфор</t>
  </si>
  <si>
    <t>Магний</t>
  </si>
  <si>
    <t>Железо</t>
  </si>
  <si>
    <t>Запеканка из творога (326-2013)</t>
  </si>
  <si>
    <t>творог</t>
  </si>
  <si>
    <t>крупа манная</t>
  </si>
  <si>
    <t>сахар-песок</t>
  </si>
  <si>
    <t>масло сливочное</t>
  </si>
  <si>
    <t>яйцо куриное</t>
  </si>
  <si>
    <t>сухари панировочные</t>
  </si>
  <si>
    <t>сметана</t>
  </si>
  <si>
    <t>масса п/ф</t>
  </si>
  <si>
    <t>Лепёшка сметанная(189-1996)</t>
  </si>
  <si>
    <t>тесто сдобное для булочек</t>
  </si>
  <si>
    <t>мука пшеничная</t>
  </si>
  <si>
    <t>масло растительное</t>
  </si>
  <si>
    <t>молоко питьевое</t>
  </si>
  <si>
    <t>дрожжи</t>
  </si>
  <si>
    <t>соль</t>
  </si>
  <si>
    <t>ванилин</t>
  </si>
  <si>
    <t>вода</t>
  </si>
  <si>
    <t xml:space="preserve">сметана 20% жирности </t>
  </si>
  <si>
    <t>Масса начинки</t>
  </si>
  <si>
    <t>масло растительное для смазки листа</t>
  </si>
  <si>
    <t>Сок в ассортименте</t>
  </si>
  <si>
    <t>Итого за завтрак:</t>
  </si>
  <si>
    <t>1 день Обед</t>
  </si>
  <si>
    <t>Салат из помидоров и огурцов (40-1997)</t>
  </si>
  <si>
    <t>помидоры свежие</t>
  </si>
  <si>
    <t>огурцы свежие</t>
  </si>
  <si>
    <t>или огурцы соленые</t>
  </si>
  <si>
    <t>лук репчатый</t>
  </si>
  <si>
    <t>или лук зеленый</t>
  </si>
  <si>
    <t>зелень</t>
  </si>
  <si>
    <t>Рассольник ленинградский с курицей и  сметаной (132-2004)</t>
  </si>
  <si>
    <t>грудка куриная с/м</t>
  </si>
  <si>
    <t>масса отварной курицы (филе)</t>
  </si>
  <si>
    <t>картофель свежий с 1.09-31.10 -25%</t>
  </si>
  <si>
    <t>картофель с 1.11-31.12-30 %</t>
  </si>
  <si>
    <t>картофель с 1.01-28\29.02- 35 %</t>
  </si>
  <si>
    <t>картофель с 31.03 до свежего урожая -40 %</t>
  </si>
  <si>
    <t>крупа рисовая или перловая</t>
  </si>
  <si>
    <t>морковь свежая до 01.01-20%</t>
  </si>
  <si>
    <t>морковь 20%- с 01.01- 25%</t>
  </si>
  <si>
    <t>огурцы соленые</t>
  </si>
  <si>
    <t>сметана 20% жирности</t>
  </si>
  <si>
    <t>Жаркое по- домашнему (436-2004)</t>
  </si>
  <si>
    <t>говядина полуфабрикат</t>
  </si>
  <si>
    <t>томатная паста</t>
  </si>
  <si>
    <t>Компот из свежих плодов (585-1996)</t>
  </si>
  <si>
    <t>яблоки свежие</t>
  </si>
  <si>
    <t>или груши свежие</t>
  </si>
  <si>
    <t>или вишня замороженная</t>
  </si>
  <si>
    <t>сахар</t>
  </si>
  <si>
    <t>Хлеб ржаной</t>
  </si>
  <si>
    <t>Хлеб пшеничный</t>
  </si>
  <si>
    <t>Йогурт в ассортименте</t>
  </si>
  <si>
    <t>Итого за обед:</t>
  </si>
  <si>
    <t>Итого за завтрак, обед:</t>
  </si>
  <si>
    <t>2 день Завтрак</t>
  </si>
  <si>
    <t>Омлет с маслом и овощами (284-2004)</t>
  </si>
  <si>
    <t>200/50</t>
  </si>
  <si>
    <t>или кукуруза консервированная</t>
  </si>
  <si>
    <t>или горошек консервированный</t>
  </si>
  <si>
    <t>Булочка «Фантазия»(335-1996)</t>
  </si>
  <si>
    <t>изюм белый</t>
  </si>
  <si>
    <t>мука пшеничная в/с на подпыл</t>
  </si>
  <si>
    <t>мука пшеничная в/с на крошку</t>
  </si>
  <si>
    <t>масса крошки</t>
  </si>
  <si>
    <t>Чай с сахаром (685-2004)</t>
  </si>
  <si>
    <t>чай</t>
  </si>
  <si>
    <t>2 день Обед</t>
  </si>
  <si>
    <t>Брутто</t>
  </si>
  <si>
    <t>, г</t>
  </si>
  <si>
    <t>Винегрет овощной (60-1996)</t>
  </si>
  <si>
    <t>масса отварного картофеля</t>
  </si>
  <si>
    <t>свекла - до 01.01 - 20%</t>
  </si>
  <si>
    <t>с 01.01 - 25%</t>
  </si>
  <si>
    <t>масса отварной свеклы</t>
  </si>
  <si>
    <t>масса отварной моркови</t>
  </si>
  <si>
    <t>горошек зеленый консервированный</t>
  </si>
  <si>
    <t>лук зеленый</t>
  </si>
  <si>
    <t>или лук репчатый</t>
  </si>
  <si>
    <t>Борщ из св. капусты с картофелем, со сметаной (27-2001</t>
  </si>
  <si>
    <t>капуста белокочанная свежая</t>
  </si>
  <si>
    <t>Биточки, запеченные рубленые из птицы с маслом сливочным (500-2004)</t>
  </si>
  <si>
    <t>100/5</t>
  </si>
  <si>
    <t>грудка куриная замороженная</t>
  </si>
  <si>
    <t>хлеб пшеничный</t>
  </si>
  <si>
    <t>вода питьевая</t>
  </si>
  <si>
    <t>сухари пшеничные</t>
  </si>
  <si>
    <t>Макаронные изделия отварные (516-2004)</t>
  </si>
  <si>
    <t>макаронные изделия</t>
  </si>
  <si>
    <t>Компот из кураги (638-2004)</t>
  </si>
  <si>
    <t>курага</t>
  </si>
  <si>
    <t>3 день Завтрак</t>
  </si>
  <si>
    <t>Каша рисовая, жидкая с маслом (311-2004)</t>
  </si>
  <si>
    <t>245/5</t>
  </si>
  <si>
    <t>крупа рисовая</t>
  </si>
  <si>
    <t>Булочка домашняя(188-1996)</t>
  </si>
  <si>
    <t>тесто дрожжевое сдобное п/ф</t>
  </si>
  <si>
    <t>Кофейный напиток с молоком</t>
  </si>
  <si>
    <t>Повтор напитка м, как во 2 дне на завтрак.</t>
  </si>
  <si>
    <t>кофейный напиток</t>
  </si>
  <si>
    <t>3 день Обед</t>
  </si>
  <si>
    <t>Икра свекольная (78-2004)</t>
  </si>
  <si>
    <t>Суп-лапша домашняя с курицей (148-2004)</t>
  </si>
  <si>
    <t>Лапша  домашняя:</t>
  </si>
  <si>
    <t>мука на подпыл</t>
  </si>
  <si>
    <t>или макаронные изделия</t>
  </si>
  <si>
    <t>морковь</t>
  </si>
  <si>
    <t>масса отварной курицы</t>
  </si>
  <si>
    <t>Печень тушеная в соусе (408-1996)</t>
  </si>
  <si>
    <t>100/50</t>
  </si>
  <si>
    <t>печень говяжья</t>
  </si>
  <si>
    <t>бульон</t>
  </si>
  <si>
    <t>Гречка отварная вязкая (302-2004)</t>
  </si>
  <si>
    <t>крупа гречневая</t>
  </si>
  <si>
    <t>как в завтраке</t>
  </si>
  <si>
    <t>4 день Завтрак</t>
  </si>
  <si>
    <t>Суп молочный с макаронными изделиями (161-1996)</t>
  </si>
  <si>
    <t>250/2</t>
  </si>
  <si>
    <t>Ватрушка с творогом(167-1996)</t>
  </si>
  <si>
    <t>тесто дрожженвое для пирогов</t>
  </si>
  <si>
    <t>мука пшеничная на подпыл</t>
  </si>
  <si>
    <t>яйцо для смазки</t>
  </si>
  <si>
    <t>масло растительное(для смазки листа)</t>
  </si>
  <si>
    <t>Компот из изюма (638-2004)</t>
  </si>
  <si>
    <t>изюм</t>
  </si>
  <si>
    <t>Фрукт (посчитана средняя пищевая ценность - яблоко, апельсин, груша, мандарин, банан)</t>
  </si>
  <si>
    <t>100</t>
  </si>
  <si>
    <t>4 день Обед</t>
  </si>
  <si>
    <t>Салат Крабовый (111-2004)</t>
  </si>
  <si>
    <t>Крабовые палочки</t>
  </si>
  <si>
    <t>Кукуруза консервированная</t>
  </si>
  <si>
    <t>Огурцы свежие</t>
  </si>
  <si>
    <t>Яйцо</t>
  </si>
  <si>
    <t>Соль</t>
  </si>
  <si>
    <t>Масло растительное</t>
  </si>
  <si>
    <t>Рассольник «Домашний» со сметаной (131-2004)</t>
  </si>
  <si>
    <t>250/10</t>
  </si>
  <si>
    <t>Рыба запеченная с маслом (377-2004)</t>
  </si>
  <si>
    <t>горбуша потрошенная с головой</t>
  </si>
  <si>
    <t>или минтай обезглавленный</t>
  </si>
  <si>
    <t>Пюре картофельное (520-2004)</t>
  </si>
  <si>
    <t>5 день Завтрак</t>
  </si>
  <si>
    <t>Омлет с сыром с маслом с овощами (342-2004)</t>
  </si>
  <si>
    <t>сыр твердый</t>
  </si>
  <si>
    <t>Рогалик песочный с повидлом(606-1996)</t>
  </si>
  <si>
    <t xml:space="preserve">мука пшеничная в/с </t>
  </si>
  <si>
    <t>сода пищевая</t>
  </si>
  <si>
    <t>лимонная кислота</t>
  </si>
  <si>
    <t>повидло в ассортименте</t>
  </si>
  <si>
    <t>Выход п/ф</t>
  </si>
  <si>
    <t>5 день Обед</t>
  </si>
  <si>
    <t>Салат Осенний(104-2004)</t>
  </si>
  <si>
    <t xml:space="preserve">капуста белокачанная </t>
  </si>
  <si>
    <t>перец болгарский</t>
  </si>
  <si>
    <t>соль йодированная</t>
  </si>
  <si>
    <t>или</t>
  </si>
  <si>
    <t>Салат из свежих овощей (ТТК № 3)</t>
  </si>
  <si>
    <t>ТТК № 100</t>
  </si>
  <si>
    <t>капуста пекинская</t>
  </si>
  <si>
    <t xml:space="preserve">огурцы свежие </t>
  </si>
  <si>
    <t xml:space="preserve">помидоры свежие </t>
  </si>
  <si>
    <t>Суп картофельный с мясными фрикад.(143-2004)</t>
  </si>
  <si>
    <t>250/50</t>
  </si>
  <si>
    <t>фрикадельки п/ф:</t>
  </si>
  <si>
    <t>говядина п/ф</t>
  </si>
  <si>
    <t>свинина п/ф</t>
  </si>
  <si>
    <t>вода питевая</t>
  </si>
  <si>
    <t>лавровый лист</t>
  </si>
  <si>
    <t>соль поваренная</t>
  </si>
  <si>
    <t>Биточки паровые (424-1996)</t>
  </si>
  <si>
    <t>молоко или вода</t>
  </si>
  <si>
    <t>Капуста тушенная (534-2004)</t>
  </si>
  <si>
    <t>Компот из апельсинов с яблоками (251-2001)</t>
  </si>
  <si>
    <t>апельсины свежие</t>
  </si>
  <si>
    <t>6 день Завтрак</t>
  </si>
  <si>
    <t>Углеводы, г</t>
  </si>
  <si>
    <t>Запеканка из творога с повидлом (366-2004)</t>
  </si>
  <si>
    <t>230/20</t>
  </si>
  <si>
    <t>Масса п/ф:</t>
  </si>
  <si>
    <t>повидло</t>
  </si>
  <si>
    <t>180</t>
  </si>
  <si>
    <t>0.001</t>
  </si>
  <si>
    <t>0.013</t>
  </si>
  <si>
    <t>1.17</t>
  </si>
  <si>
    <t>9.86</t>
  </si>
  <si>
    <t>7.37</t>
  </si>
  <si>
    <t>1.23</t>
  </si>
  <si>
    <t>0.098</t>
  </si>
  <si>
    <t>Какао с молоком (642-1996)</t>
  </si>
  <si>
    <t>какао-порошок</t>
  </si>
  <si>
    <t>6 день Обед</t>
  </si>
  <si>
    <t xml:space="preserve">Салат свекла с сыром (145-2004) </t>
  </si>
  <si>
    <t>масса отварной свеклы:</t>
  </si>
  <si>
    <t>сыр</t>
  </si>
  <si>
    <t>чеснок</t>
  </si>
  <si>
    <t>Борщ из св. капусты с карт , со  сметаной(27-2004)</t>
  </si>
  <si>
    <t>капуста белокачанная свежая</t>
  </si>
  <si>
    <t>Плов из отварной курицы по-узбекски (444-2004)</t>
  </si>
  <si>
    <t>или окорочок куриный замороженный</t>
  </si>
  <si>
    <t>Отвар из плодов шиповника (705-2004)</t>
  </si>
  <si>
    <t>шиповник</t>
  </si>
  <si>
    <t>7 день Завтрак</t>
  </si>
  <si>
    <t>Каша геркулесовая, жидкая с маслом (311-2004)</t>
  </si>
  <si>
    <t>крупа геркулесовая</t>
  </si>
  <si>
    <t>0.012</t>
  </si>
  <si>
    <t>1.45</t>
  </si>
  <si>
    <t>1.6</t>
  </si>
  <si>
    <t>6.88</t>
  </si>
  <si>
    <t>1.142</t>
  </si>
  <si>
    <t>0.094</t>
  </si>
  <si>
    <t>7 день Обед</t>
  </si>
  <si>
    <t>Щи из свежей капусты с картофелем, курицей со сметаной (124-2004)</t>
  </si>
  <si>
    <t xml:space="preserve">масса отварной курицы (филе) </t>
  </si>
  <si>
    <t>томатное пюре</t>
  </si>
  <si>
    <t>Печень по-строгоновски (431-2004)</t>
  </si>
  <si>
    <t>60/60</t>
  </si>
  <si>
    <t>печень говяжья зам</t>
  </si>
  <si>
    <t>Соус сметанный (600-2004)</t>
  </si>
  <si>
    <t>бульон или отвар</t>
  </si>
  <si>
    <t>Гречка отварная вязкая(302-2004)</t>
  </si>
  <si>
    <t>88.29</t>
  </si>
  <si>
    <t>167.14</t>
  </si>
  <si>
    <t>398.88</t>
  </si>
  <si>
    <t>180.142</t>
  </si>
  <si>
    <t>8 день Завтрак</t>
  </si>
  <si>
    <t>Каша пшеная, жидкая с маслом (311-2004)</t>
  </si>
  <si>
    <t>250/5</t>
  </si>
  <si>
    <t>крупа пшеная</t>
  </si>
  <si>
    <t>0.03</t>
  </si>
  <si>
    <t>1.32</t>
  </si>
  <si>
    <t>10.09</t>
  </si>
  <si>
    <t>7.56</t>
  </si>
  <si>
    <t>1.27</t>
  </si>
  <si>
    <t>0.12</t>
  </si>
  <si>
    <t>масло подсолнечное</t>
  </si>
  <si>
    <t>8 день Обед</t>
  </si>
  <si>
    <t>Салат из томатов с зеленым луком (1180-2004)</t>
  </si>
  <si>
    <t>Суп картофельный с курицей и  крупой (138-2004)</t>
  </si>
  <si>
    <t>крупа перловая, или рисовая, или пшеничная, или пшенная</t>
  </si>
  <si>
    <t>Рыба, тушенная с овощами (374-2004)</t>
  </si>
  <si>
    <t>горбуша потрошенная с головой (филе с кожей без костей)</t>
  </si>
  <si>
    <t>или минтай потрошенный обезглавленный (филе с кожей без костей)</t>
  </si>
  <si>
    <t>77.54</t>
  </si>
  <si>
    <t>294.56</t>
  </si>
  <si>
    <t>534.64</t>
  </si>
  <si>
    <t>154.07</t>
  </si>
  <si>
    <t>6.07</t>
  </si>
  <si>
    <t>9 день Завтрак</t>
  </si>
  <si>
    <t>Каша пшеничная, жидкая с маслом (311-2004)</t>
  </si>
  <si>
    <t>крупа пшеничная</t>
  </si>
  <si>
    <t>0.015</t>
  </si>
  <si>
    <t>4.73</t>
  </si>
  <si>
    <t>3.63</t>
  </si>
  <si>
    <t>9.92</t>
  </si>
  <si>
    <t>1.55</t>
  </si>
  <si>
    <t>9 день Обед</t>
  </si>
  <si>
    <t>Салат Бурячок (139-2004)</t>
  </si>
  <si>
    <t xml:space="preserve">яблоки </t>
  </si>
  <si>
    <t>Уха рыбацкая (181-1996)</t>
  </si>
  <si>
    <t>250/30</t>
  </si>
  <si>
    <t>горбуша потрошенная с головой (филе без кожи и костей)</t>
  </si>
  <si>
    <t>или минтай потрошенный обезглавленный (филе без кожи и костей)</t>
  </si>
  <si>
    <t>Биточки по-белорусски (479-1997)</t>
  </si>
  <si>
    <t>говядина полуфабрикат с/м</t>
  </si>
  <si>
    <t>масса п/ф без панировки</t>
  </si>
  <si>
    <t>Макаронные изделия отварные с овощами (517-2004)</t>
  </si>
  <si>
    <t>масса пассированной моркови</t>
  </si>
  <si>
    <t>масса пассерованного лука</t>
  </si>
  <si>
    <t>Компот из сухофруктов (639-2004)</t>
  </si>
  <si>
    <t>сухофрукты</t>
  </si>
  <si>
    <t>55.20</t>
  </si>
  <si>
    <t>287.29</t>
  </si>
  <si>
    <t>503.42</t>
  </si>
  <si>
    <t>155.15</t>
  </si>
  <si>
    <t>10 день Завтрак</t>
  </si>
  <si>
    <t>Каша кукурузная, жидкая с маслом (311-2004)</t>
  </si>
  <si>
    <t>крупа кукурузная</t>
  </si>
  <si>
    <t>1.308</t>
  </si>
  <si>
    <t>1.73</t>
  </si>
  <si>
    <t>7.41</t>
  </si>
  <si>
    <t>1.25</t>
  </si>
  <si>
    <t>0.101</t>
  </si>
  <si>
    <t>Сыр</t>
  </si>
  <si>
    <t>Кисломолочный напиток</t>
  </si>
  <si>
    <t>10 день Обед</t>
  </si>
  <si>
    <t>Суп пюре из картофеля с курицей (163-2004)</t>
  </si>
  <si>
    <t>Шницель рыбный натуральный с маслом (391-2004)</t>
  </si>
  <si>
    <t>или минтай потрошенный обезглавленный (филе с кожей б/к)</t>
  </si>
  <si>
    <t>молоко  питьевое</t>
  </si>
  <si>
    <t>масса п/ф в панировке</t>
  </si>
  <si>
    <t>Рис припущенный с мексиканской смесью</t>
  </si>
  <si>
    <t>мексиканская смесь с/м</t>
  </si>
  <si>
    <t>груши свежие</t>
  </si>
  <si>
    <t>или яблоки свежие</t>
  </si>
  <si>
    <t>11 день Завтрак</t>
  </si>
  <si>
    <t>Брутто,г</t>
  </si>
  <si>
    <t>Каша манная молочная жидкая (262-1996)</t>
  </si>
  <si>
    <t>200/5</t>
  </si>
  <si>
    <t>0.01</t>
  </si>
  <si>
    <t>5.3</t>
  </si>
  <si>
    <t>0.04</t>
  </si>
  <si>
    <t>18.63</t>
  </si>
  <si>
    <t>16.485</t>
  </si>
  <si>
    <t>1.96</t>
  </si>
  <si>
    <t>0.096</t>
  </si>
  <si>
    <t>Лепёшка сырная(44-1996)</t>
  </si>
  <si>
    <t>сыр твёрдый</t>
  </si>
  <si>
    <t>11 день Обед</t>
  </si>
  <si>
    <t>Салат «Степной» (25-2004)</t>
  </si>
  <si>
    <t>Суп-сырный с гренками</t>
  </si>
  <si>
    <t>250/25</t>
  </si>
  <si>
    <t>гренки:</t>
  </si>
  <si>
    <t>батон п/ф</t>
  </si>
  <si>
    <t>или сыр сулугуни</t>
  </si>
  <si>
    <t>или сыр тостовый</t>
  </si>
  <si>
    <t xml:space="preserve">вода </t>
  </si>
  <si>
    <t>приправа ( куркума/кориандр)</t>
  </si>
  <si>
    <t>Гуляш тушеный</t>
  </si>
  <si>
    <t>50/75</t>
  </si>
  <si>
    <t>говядина с/м</t>
  </si>
  <si>
    <t>или свинина с/м</t>
  </si>
  <si>
    <t>масса тушеного мяса:</t>
  </si>
  <si>
    <t>приправа (кориандр)</t>
  </si>
  <si>
    <t>12 день Завтрак</t>
  </si>
  <si>
    <t>Макаронные изделия запеченные с сыром (334-2004)</t>
  </si>
  <si>
    <t>180/20</t>
  </si>
  <si>
    <t>4.32</t>
  </si>
  <si>
    <t>0.06</t>
  </si>
  <si>
    <t>3.47</t>
  </si>
  <si>
    <t>7.32</t>
  </si>
  <si>
    <t>1.064</t>
  </si>
  <si>
    <t>0.084</t>
  </si>
  <si>
    <t>12 день Обед</t>
  </si>
  <si>
    <t>Сельдь с луком (121-1997)</t>
  </si>
  <si>
    <t>80/20</t>
  </si>
  <si>
    <t>сельдь слабого посола</t>
  </si>
  <si>
    <t>Щи из свежей капусты с картофелем с курицей со сметаной (124-2004)</t>
  </si>
  <si>
    <t>Азу из говядины по-татарски(438-2004)</t>
  </si>
  <si>
    <t>401.2</t>
  </si>
  <si>
    <t>183.78</t>
  </si>
  <si>
    <t>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</si>
</sst>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mbria"/>
      <family val="1"/>
      <charset val="204"/>
      <scheme val="major"/>
    </font>
    <font>
      <b/>
      <sz val="10"/>
      <color theme="1"/>
      <name val="Calibri"/>
      <family val="2"/>
      <scheme val="minor"/>
    </font>
    <font>
      <b/>
      <sz val="10"/>
      <name val="Cambria"/>
      <family val="1"/>
      <charset val="204"/>
      <scheme val="major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92D050"/>
      </patternFill>
    </fill>
  </fills>
  <borders count="6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13"/>
    </xf>
    <xf numFmtId="0" fontId="3" fillId="0" borderId="2" xfId="0" applyFont="1" applyBorder="1" applyAlignment="1">
      <alignment horizontal="left" vertical="center" wrapText="1" indent="13"/>
    </xf>
    <xf numFmtId="0" fontId="3" fillId="0" borderId="3" xfId="0" applyFont="1" applyBorder="1" applyAlignment="1">
      <alignment horizontal="left" vertical="center" wrapText="1" indent="13"/>
    </xf>
    <xf numFmtId="0" fontId="3" fillId="0" borderId="4" xfId="0" applyFont="1" applyBorder="1" applyAlignment="1">
      <alignment horizontal="left" vertical="center" wrapText="1" indent="7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2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 inden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 indent="2"/>
    </xf>
    <xf numFmtId="0" fontId="4" fillId="3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4" fillId="0" borderId="36" xfId="0" applyFont="1" applyBorder="1" applyAlignment="1">
      <alignment horizontal="right" vertical="center" wrapText="1"/>
    </xf>
    <xf numFmtId="0" fontId="4" fillId="0" borderId="44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4" fillId="0" borderId="46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vertical="center" wrapText="1"/>
    </xf>
    <xf numFmtId="0" fontId="4" fillId="4" borderId="48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 wrapText="1"/>
    </xf>
    <xf numFmtId="2" fontId="4" fillId="3" borderId="0" xfId="0" applyNumberFormat="1" applyFont="1" applyFill="1" applyBorder="1" applyAlignment="1">
      <alignment horizontal="center" vertical="center" wrapText="1"/>
    </xf>
    <xf numFmtId="2" fontId="4" fillId="3" borderId="37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 indent="1"/>
    </xf>
    <xf numFmtId="0" fontId="4" fillId="4" borderId="12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vertical="center" wrapText="1"/>
    </xf>
    <xf numFmtId="0" fontId="4" fillId="5" borderId="24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left" vertical="center" wrapText="1" indent="1"/>
    </xf>
    <xf numFmtId="0" fontId="4" fillId="5" borderId="33" xfId="0" applyFont="1" applyFill="1" applyBorder="1" applyAlignment="1">
      <alignment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3"/>
    </xf>
    <xf numFmtId="0" fontId="4" fillId="0" borderId="3" xfId="0" applyFont="1" applyBorder="1" applyAlignment="1">
      <alignment horizontal="left" vertical="center" wrapText="1" indent="13"/>
    </xf>
    <xf numFmtId="0" fontId="4" fillId="0" borderId="4" xfId="0" applyFont="1" applyBorder="1" applyAlignment="1">
      <alignment horizontal="left" vertical="center" wrapText="1" indent="7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2"/>
    </xf>
    <xf numFmtId="2" fontId="4" fillId="0" borderId="12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right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right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2" fontId="4" fillId="3" borderId="24" xfId="0" applyNumberFormat="1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left" vertical="center" wrapText="1" indent="1"/>
    </xf>
    <xf numFmtId="0" fontId="4" fillId="4" borderId="2" xfId="0" applyFont="1" applyFill="1" applyBorder="1" applyAlignment="1">
      <alignment horizontal="left" vertical="center" wrapText="1" inden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 indent="2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2" fontId="4" fillId="0" borderId="38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0" borderId="55" xfId="0" applyFont="1" applyBorder="1" applyAlignment="1">
      <alignment horizontal="right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39" xfId="0" applyNumberFormat="1" applyFont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37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vertical="center" wrapText="1"/>
    </xf>
    <xf numFmtId="0" fontId="4" fillId="0" borderId="57" xfId="0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6" borderId="48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24" xfId="0" applyFont="1" applyFill="1" applyBorder="1" applyAlignment="1">
      <alignment horizontal="right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2" fontId="6" fillId="4" borderId="24" xfId="0" applyNumberFormat="1" applyFont="1" applyFill="1" applyBorder="1" applyAlignment="1">
      <alignment horizontal="center" vertical="center" wrapText="1"/>
    </xf>
    <xf numFmtId="2" fontId="4" fillId="4" borderId="2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36" xfId="0" applyFont="1" applyBorder="1" applyAlignment="1">
      <alignment horizontal="center" vertical="center" wrapText="1"/>
    </xf>
    <xf numFmtId="2" fontId="4" fillId="0" borderId="45" xfId="0" applyNumberFormat="1" applyFont="1" applyBorder="1" applyAlignment="1">
      <alignment horizontal="center" vertical="center" wrapText="1"/>
    </xf>
    <xf numFmtId="2" fontId="4" fillId="0" borderId="51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 applyAlignment="1">
      <alignment horizontal="center" vertical="center" wrapText="1"/>
    </xf>
    <xf numFmtId="2" fontId="4" fillId="0" borderId="47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6" fillId="7" borderId="33" xfId="0" applyFont="1" applyFill="1" applyBorder="1" applyAlignment="1" applyProtection="1">
      <alignment horizontal="left" vertical="center" wrapText="1"/>
    </xf>
    <xf numFmtId="49" fontId="4" fillId="7" borderId="33" xfId="1" applyNumberFormat="1" applyFont="1" applyFill="1" applyBorder="1" applyAlignment="1" applyProtection="1">
      <alignment horizontal="center" vertical="center"/>
    </xf>
    <xf numFmtId="2" fontId="6" fillId="7" borderId="33" xfId="0" applyNumberFormat="1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6" fillId="5" borderId="33" xfId="0" applyNumberFormat="1" applyFont="1" applyFill="1" applyBorder="1" applyAlignment="1">
      <alignment horizontal="center" vertical="center" wrapText="1"/>
    </xf>
    <xf numFmtId="0" fontId="4" fillId="0" borderId="56" xfId="0" applyFont="1" applyBorder="1" applyAlignment="1">
      <alignment vertical="center" wrapText="1"/>
    </xf>
    <xf numFmtId="0" fontId="4" fillId="6" borderId="58" xfId="0" applyFont="1" applyFill="1" applyBorder="1" applyAlignment="1">
      <alignment horizontal="left" vertical="center" wrapText="1"/>
    </xf>
    <xf numFmtId="0" fontId="2" fillId="6" borderId="0" xfId="0" applyFont="1" applyFill="1"/>
    <xf numFmtId="2" fontId="4" fillId="0" borderId="4" xfId="0" applyNumberFormat="1" applyFont="1" applyBorder="1" applyAlignment="1">
      <alignment horizontal="center" vertical="center" wrapText="1"/>
    </xf>
    <xf numFmtId="165" fontId="4" fillId="7" borderId="24" xfId="0" applyNumberFormat="1" applyFont="1" applyFill="1" applyBorder="1" applyAlignment="1" applyProtection="1">
      <alignment horizontal="right" vertical="center"/>
    </xf>
    <xf numFmtId="2" fontId="6" fillId="0" borderId="24" xfId="1" applyNumberFormat="1" applyFont="1" applyBorder="1" applyAlignment="1" applyProtection="1">
      <alignment horizontal="center" vertical="center" wrapText="1"/>
    </xf>
    <xf numFmtId="2" fontId="6" fillId="0" borderId="34" xfId="1" applyNumberFormat="1" applyFont="1" applyBorder="1" applyAlignment="1" applyProtection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6" fillId="8" borderId="24" xfId="1" applyNumberFormat="1" applyFont="1" applyFill="1" applyBorder="1" applyAlignment="1" applyProtection="1">
      <alignment horizontal="left" vertical="center"/>
    </xf>
    <xf numFmtId="2" fontId="6" fillId="8" borderId="24" xfId="1" applyNumberFormat="1" applyFont="1" applyFill="1" applyBorder="1" applyAlignment="1" applyProtection="1">
      <alignment horizontal="center" vertical="center"/>
    </xf>
    <xf numFmtId="1" fontId="6" fillId="8" borderId="24" xfId="1" applyNumberFormat="1" applyFont="1" applyFill="1" applyBorder="1" applyAlignment="1" applyProtection="1">
      <alignment horizontal="center" vertical="center"/>
    </xf>
    <xf numFmtId="1" fontId="6" fillId="8" borderId="50" xfId="1" applyNumberFormat="1" applyFont="1" applyFill="1" applyBorder="1" applyAlignment="1" applyProtection="1">
      <alignment horizontal="center" vertical="center"/>
    </xf>
    <xf numFmtId="2" fontId="6" fillId="8" borderId="24" xfId="1" applyNumberFormat="1" applyFont="1" applyFill="1" applyBorder="1" applyAlignment="1" applyProtection="1">
      <alignment horizontal="right" vertical="center"/>
    </xf>
    <xf numFmtId="2" fontId="6" fillId="8" borderId="34" xfId="1" applyNumberFormat="1" applyFont="1" applyFill="1" applyBorder="1" applyAlignment="1" applyProtection="1">
      <alignment horizontal="center" vertical="center"/>
    </xf>
    <xf numFmtId="2" fontId="6" fillId="0" borderId="24" xfId="1" applyNumberFormat="1" applyFont="1" applyBorder="1" applyAlignment="1" applyProtection="1">
      <alignment horizontal="right" vertical="center"/>
    </xf>
    <xf numFmtId="2" fontId="6" fillId="0" borderId="0" xfId="1" applyNumberFormat="1" applyFont="1" applyBorder="1" applyAlignment="1" applyProtection="1">
      <alignment horizontal="center" vertical="center" wrapText="1"/>
    </xf>
    <xf numFmtId="2" fontId="6" fillId="8" borderId="21" xfId="1" applyNumberFormat="1" applyFont="1" applyFill="1" applyBorder="1" applyAlignment="1" applyProtection="1">
      <alignment horizontal="center" vertical="center"/>
    </xf>
    <xf numFmtId="2" fontId="6" fillId="8" borderId="0" xfId="1" applyNumberFormat="1" applyFont="1" applyFill="1" applyBorder="1" applyAlignment="1" applyProtection="1">
      <alignment horizontal="center" vertical="center"/>
    </xf>
    <xf numFmtId="2" fontId="6" fillId="8" borderId="27" xfId="1" applyNumberFormat="1" applyFont="1" applyFill="1" applyBorder="1" applyAlignment="1" applyProtection="1">
      <alignment horizontal="center" vertical="center"/>
    </xf>
    <xf numFmtId="1" fontId="6" fillId="8" borderId="33" xfId="1" applyNumberFormat="1" applyFont="1" applyFill="1" applyBorder="1" applyAlignment="1" applyProtection="1">
      <alignment horizontal="center" vertical="center"/>
    </xf>
    <xf numFmtId="2" fontId="6" fillId="8" borderId="47" xfId="1" applyNumberFormat="1" applyFont="1" applyFill="1" applyBorder="1" applyAlignment="1" applyProtection="1">
      <alignment horizontal="center" vertical="center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1" fontId="4" fillId="4" borderId="24" xfId="0" applyNumberFormat="1" applyFont="1" applyFill="1" applyBorder="1" applyAlignment="1">
      <alignment horizontal="center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3"/>
    </xf>
    <xf numFmtId="0" fontId="4" fillId="0" borderId="34" xfId="0" applyFont="1" applyBorder="1" applyAlignment="1">
      <alignment horizontal="left" vertical="center" wrapText="1" indent="7"/>
    </xf>
    <xf numFmtId="0" fontId="4" fillId="0" borderId="3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6" fillId="7" borderId="35" xfId="0" applyFont="1" applyFill="1" applyBorder="1" applyAlignment="1" applyProtection="1">
      <alignment horizontal="left" vertical="center" wrapText="1"/>
    </xf>
    <xf numFmtId="49" fontId="4" fillId="7" borderId="60" xfId="1" applyNumberFormat="1" applyFont="1" applyFill="1" applyBorder="1" applyAlignment="1" applyProtection="1">
      <alignment horizontal="center" vertical="center"/>
    </xf>
    <xf numFmtId="2" fontId="6" fillId="7" borderId="24" xfId="0" applyNumberFormat="1" applyFont="1" applyFill="1" applyBorder="1" applyAlignment="1" applyProtection="1">
      <alignment horizontal="center" vertical="center"/>
    </xf>
    <xf numFmtId="49" fontId="4" fillId="4" borderId="2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 inden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7"/>
    </xf>
    <xf numFmtId="0" fontId="4" fillId="0" borderId="4" xfId="0" applyFont="1" applyBorder="1" applyAlignment="1">
      <alignment horizontal="left" vertical="center" wrapText="1" indent="9"/>
    </xf>
    <xf numFmtId="0" fontId="4" fillId="0" borderId="24" xfId="0" applyFont="1" applyBorder="1"/>
    <xf numFmtId="0" fontId="4" fillId="0" borderId="8" xfId="0" applyFont="1" applyBorder="1" applyAlignment="1">
      <alignment horizontal="right" vertical="center" wrapText="1"/>
    </xf>
    <xf numFmtId="2" fontId="4" fillId="0" borderId="5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24" xfId="0" applyFont="1" applyFill="1" applyBorder="1"/>
    <xf numFmtId="0" fontId="4" fillId="4" borderId="24" xfId="0" applyFont="1" applyFill="1" applyBorder="1" applyAlignment="1">
      <alignment horizontal="center" vertical="center"/>
    </xf>
    <xf numFmtId="2" fontId="4" fillId="4" borderId="24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vertical="center" wrapText="1"/>
    </xf>
    <xf numFmtId="0" fontId="4" fillId="5" borderId="27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vertical="center" wrapText="1"/>
    </xf>
    <xf numFmtId="1" fontId="4" fillId="5" borderId="20" xfId="0" applyNumberFormat="1" applyFont="1" applyFill="1" applyBorder="1" applyAlignment="1">
      <alignment horizontal="center" vertical="center" wrapText="1"/>
    </xf>
    <xf numFmtId="2" fontId="6" fillId="5" borderId="20" xfId="0" applyNumberFormat="1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 indent="2"/>
    </xf>
    <xf numFmtId="0" fontId="4" fillId="0" borderId="3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 indent="2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9"/>
    </xf>
    <xf numFmtId="2" fontId="4" fillId="0" borderId="24" xfId="0" applyNumberFormat="1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 indent="3"/>
    </xf>
    <xf numFmtId="2" fontId="4" fillId="0" borderId="7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6" borderId="1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horizontal="right" vertical="center" wrapText="1"/>
    </xf>
    <xf numFmtId="1" fontId="4" fillId="0" borderId="2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35" xfId="0" applyFont="1" applyFill="1" applyBorder="1" applyAlignment="1">
      <alignment vertical="center" wrapText="1"/>
    </xf>
    <xf numFmtId="2" fontId="6" fillId="5" borderId="35" xfId="0" applyNumberFormat="1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 indent="2"/>
    </xf>
    <xf numFmtId="0" fontId="4" fillId="4" borderId="8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1" fontId="4" fillId="4" borderId="11" xfId="0" applyNumberFormat="1" applyFont="1" applyFill="1" applyBorder="1" applyAlignment="1">
      <alignment horizontal="center" vertical="center" wrapText="1"/>
    </xf>
    <xf numFmtId="2" fontId="6" fillId="4" borderId="11" xfId="0" applyNumberFormat="1" applyFont="1" applyFill="1" applyBorder="1" applyAlignment="1">
      <alignment horizontal="center" vertical="center" wrapText="1"/>
    </xf>
    <xf numFmtId="2" fontId="4" fillId="4" borderId="1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5" borderId="61" xfId="0" applyFont="1" applyFill="1" applyBorder="1" applyAlignment="1">
      <alignment vertical="center" wrapText="1"/>
    </xf>
    <xf numFmtId="1" fontId="4" fillId="5" borderId="24" xfId="0" applyNumberFormat="1" applyFont="1" applyFill="1" applyBorder="1" applyAlignment="1">
      <alignment horizontal="center" vertical="center" wrapText="1"/>
    </xf>
    <xf numFmtId="2" fontId="6" fillId="5" borderId="24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4" fillId="2" borderId="4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0" fillId="0" borderId="0" xfId="0" applyFo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4"/>
  <sheetViews>
    <sheetView tabSelected="1" workbookViewId="0">
      <selection activeCell="D10" sqref="D10"/>
    </sheetView>
  </sheetViews>
  <sheetFormatPr defaultRowHeight="15.75" x14ac:dyDescent="0.25"/>
  <cols>
    <col min="1" max="1" width="61.7109375" style="337" customWidth="1"/>
    <col min="2" max="2" width="17.42578125" style="337" customWidth="1"/>
    <col min="3" max="3" width="19.28515625" style="337" customWidth="1"/>
    <col min="4" max="4" width="16.42578125" style="337" customWidth="1"/>
    <col min="5" max="5" width="19.140625" style="337" customWidth="1"/>
    <col min="6" max="6" width="19" style="337" customWidth="1"/>
    <col min="7" max="7" width="19.140625" style="337" customWidth="1"/>
    <col min="8" max="8" width="18.85546875" style="337" customWidth="1"/>
    <col min="9" max="9" width="15.140625" style="337" hidden="1" customWidth="1"/>
    <col min="10" max="10" width="14.42578125" style="337" hidden="1" customWidth="1"/>
    <col min="11" max="11" width="18.140625" style="337" hidden="1" customWidth="1"/>
    <col min="12" max="12" width="12" style="337" hidden="1" customWidth="1"/>
    <col min="13" max="13" width="16.5703125" style="337" hidden="1" customWidth="1"/>
    <col min="14" max="14" width="13.140625" style="337" hidden="1" customWidth="1"/>
    <col min="15" max="15" width="13.42578125" style="337" hidden="1" customWidth="1"/>
    <col min="16" max="16" width="15.140625" style="337" hidden="1" customWidth="1"/>
    <col min="17" max="17" width="11.85546875" style="337" hidden="1" customWidth="1"/>
    <col min="18" max="16384" width="9.140625" style="337"/>
  </cols>
  <sheetData>
    <row r="1" spans="1:17" s="4" customFormat="1" ht="16.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s="4" customFormat="1" ht="16.5" thickBot="1" x14ac:dyDescent="0.3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s="4" customFormat="1" ht="16.5" thickBot="1" x14ac:dyDescent="0.3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s="4" customFormat="1" ht="16.5" thickBot="1" x14ac:dyDescent="0.3">
      <c r="A4" s="11"/>
      <c r="B4" s="12" t="s">
        <v>2</v>
      </c>
      <c r="C4" s="13" t="s">
        <v>3</v>
      </c>
      <c r="D4" s="5" t="s">
        <v>4</v>
      </c>
      <c r="E4" s="6"/>
      <c r="F4" s="6"/>
      <c r="G4" s="6"/>
      <c r="H4" s="6"/>
      <c r="I4" s="14" t="s">
        <v>5</v>
      </c>
      <c r="J4" s="15"/>
      <c r="K4" s="15"/>
      <c r="L4" s="15"/>
      <c r="M4" s="15"/>
      <c r="N4" s="15"/>
      <c r="O4" s="15"/>
      <c r="P4" s="15"/>
      <c r="Q4" s="16"/>
    </row>
    <row r="5" spans="1:17" s="4" customFormat="1" ht="16.5" thickBot="1" x14ac:dyDescent="0.3">
      <c r="A5" s="17" t="s">
        <v>6</v>
      </c>
      <c r="B5" s="18"/>
      <c r="C5" s="19"/>
      <c r="D5" s="12" t="s">
        <v>7</v>
      </c>
      <c r="E5" s="12" t="s">
        <v>8</v>
      </c>
      <c r="F5" s="12" t="s">
        <v>9</v>
      </c>
      <c r="G5" s="20" t="s">
        <v>10</v>
      </c>
      <c r="H5" s="12" t="s">
        <v>11</v>
      </c>
      <c r="I5" s="5" t="s">
        <v>12</v>
      </c>
      <c r="J5" s="6"/>
      <c r="K5" s="6"/>
      <c r="L5" s="6"/>
      <c r="M5" s="7"/>
      <c r="N5" s="5" t="s">
        <v>13</v>
      </c>
      <c r="O5" s="6"/>
      <c r="P5" s="6"/>
      <c r="Q5" s="7"/>
    </row>
    <row r="6" spans="1:17" s="4" customFormat="1" ht="16.5" thickBot="1" x14ac:dyDescent="0.3">
      <c r="A6" s="21"/>
      <c r="B6" s="22"/>
      <c r="C6" s="23"/>
      <c r="D6" s="22"/>
      <c r="E6" s="22"/>
      <c r="F6" s="22"/>
      <c r="G6" s="24"/>
      <c r="H6" s="22"/>
      <c r="I6" s="5" t="s">
        <v>14</v>
      </c>
      <c r="J6" s="7"/>
      <c r="K6" s="25" t="s">
        <v>15</v>
      </c>
      <c r="L6" s="25" t="s">
        <v>16</v>
      </c>
      <c r="M6" s="25" t="s">
        <v>17</v>
      </c>
      <c r="N6" s="26" t="s">
        <v>18</v>
      </c>
      <c r="O6" s="27" t="s">
        <v>19</v>
      </c>
      <c r="P6" s="25" t="s">
        <v>20</v>
      </c>
      <c r="Q6" s="25" t="s">
        <v>21</v>
      </c>
    </row>
    <row r="7" spans="1:17" s="4" customFormat="1" ht="16.5" thickBot="1" x14ac:dyDescent="0.3">
      <c r="A7" s="28" t="s">
        <v>22</v>
      </c>
      <c r="B7" s="29"/>
      <c r="C7" s="30"/>
      <c r="D7" s="31">
        <v>230</v>
      </c>
      <c r="E7" s="31">
        <v>16.02</v>
      </c>
      <c r="F7" s="32">
        <v>8.57</v>
      </c>
      <c r="G7" s="33">
        <v>27.97</v>
      </c>
      <c r="H7" s="34">
        <v>286.32</v>
      </c>
      <c r="I7" s="5">
        <v>0.5</v>
      </c>
      <c r="J7" s="7"/>
      <c r="K7" s="25">
        <v>7.0000000000000007E-2</v>
      </c>
      <c r="L7" s="25">
        <v>0.6</v>
      </c>
      <c r="M7" s="25">
        <v>1.6</v>
      </c>
      <c r="N7" s="25">
        <v>127</v>
      </c>
      <c r="O7" s="25">
        <v>168.3</v>
      </c>
      <c r="P7" s="25">
        <v>20.8</v>
      </c>
      <c r="Q7" s="25">
        <v>0.9</v>
      </c>
    </row>
    <row r="8" spans="1:17" s="4" customFormat="1" ht="16.5" thickBot="1" x14ac:dyDescent="0.3">
      <c r="A8" s="35" t="s">
        <v>23</v>
      </c>
      <c r="B8" s="31">
        <f>C8*1.01</f>
        <v>194.93</v>
      </c>
      <c r="C8" s="31">
        <v>193</v>
      </c>
      <c r="D8" s="36"/>
      <c r="E8" s="36"/>
      <c r="F8" s="37"/>
      <c r="G8" s="38"/>
      <c r="H8" s="39"/>
      <c r="I8" s="40"/>
      <c r="J8" s="41"/>
      <c r="K8" s="26"/>
      <c r="L8" s="26"/>
      <c r="M8" s="26"/>
      <c r="N8" s="25"/>
      <c r="O8" s="25"/>
      <c r="P8" s="26"/>
      <c r="Q8" s="26"/>
    </row>
    <row r="9" spans="1:17" s="4" customFormat="1" ht="16.5" thickBot="1" x14ac:dyDescent="0.3">
      <c r="A9" s="35" t="s">
        <v>24</v>
      </c>
      <c r="B9" s="31">
        <f t="shared" ref="B9:B14" si="0">C9</f>
        <v>14</v>
      </c>
      <c r="C9" s="31">
        <v>14</v>
      </c>
      <c r="D9" s="36"/>
      <c r="E9" s="36"/>
      <c r="F9" s="37"/>
      <c r="G9" s="42"/>
      <c r="H9" s="43"/>
      <c r="I9" s="40"/>
      <c r="J9" s="41"/>
      <c r="K9" s="26"/>
      <c r="L9" s="26"/>
      <c r="M9" s="26"/>
      <c r="N9" s="25"/>
      <c r="O9" s="25"/>
      <c r="P9" s="26"/>
      <c r="Q9" s="26"/>
    </row>
    <row r="10" spans="1:17" s="4" customFormat="1" ht="16.5" thickBot="1" x14ac:dyDescent="0.3">
      <c r="A10" s="35" t="s">
        <v>25</v>
      </c>
      <c r="B10" s="31">
        <f t="shared" si="0"/>
        <v>13</v>
      </c>
      <c r="C10" s="31">
        <v>13</v>
      </c>
      <c r="D10" s="36"/>
      <c r="E10" s="36"/>
      <c r="F10" s="37"/>
      <c r="G10" s="42"/>
      <c r="H10" s="43"/>
      <c r="I10" s="40"/>
      <c r="J10" s="41"/>
      <c r="K10" s="26"/>
      <c r="L10" s="26"/>
      <c r="M10" s="26"/>
      <c r="N10" s="26"/>
      <c r="O10" s="26"/>
      <c r="P10" s="26"/>
      <c r="Q10" s="26"/>
    </row>
    <row r="11" spans="1:17" s="4" customFormat="1" ht="16.5" thickBot="1" x14ac:dyDescent="0.3">
      <c r="A11" s="35" t="s">
        <v>26</v>
      </c>
      <c r="B11" s="31">
        <f t="shared" si="0"/>
        <v>2</v>
      </c>
      <c r="C11" s="31">
        <v>2</v>
      </c>
      <c r="D11" s="36"/>
      <c r="E11" s="36"/>
      <c r="F11" s="37"/>
      <c r="G11" s="42"/>
      <c r="H11" s="43"/>
      <c r="I11" s="40"/>
      <c r="J11" s="41"/>
      <c r="K11" s="26"/>
      <c r="L11" s="26"/>
      <c r="M11" s="26"/>
      <c r="N11" s="26"/>
      <c r="O11" s="26"/>
      <c r="P11" s="26"/>
      <c r="Q11" s="26"/>
    </row>
    <row r="12" spans="1:17" s="4" customFormat="1" ht="16.5" thickBot="1" x14ac:dyDescent="0.3">
      <c r="A12" s="35" t="s">
        <v>27</v>
      </c>
      <c r="B12" s="31">
        <f>C12*1.14</f>
        <v>17.099999999999998</v>
      </c>
      <c r="C12" s="31">
        <v>15</v>
      </c>
      <c r="D12" s="36"/>
      <c r="E12" s="36"/>
      <c r="F12" s="37"/>
      <c r="G12" s="42"/>
      <c r="H12" s="43"/>
      <c r="I12" s="40"/>
      <c r="J12" s="41"/>
      <c r="K12" s="26"/>
      <c r="L12" s="26"/>
      <c r="M12" s="26"/>
      <c r="N12" s="26"/>
      <c r="O12" s="26"/>
      <c r="P12" s="26"/>
      <c r="Q12" s="26"/>
    </row>
    <row r="13" spans="1:17" s="4" customFormat="1" ht="16.5" thickBot="1" x14ac:dyDescent="0.3">
      <c r="A13" s="35" t="s">
        <v>28</v>
      </c>
      <c r="B13" s="31">
        <f t="shared" si="0"/>
        <v>4</v>
      </c>
      <c r="C13" s="31">
        <v>4</v>
      </c>
      <c r="D13" s="36"/>
      <c r="E13" s="36"/>
      <c r="F13" s="37"/>
      <c r="G13" s="42"/>
      <c r="H13" s="43"/>
      <c r="I13" s="40"/>
      <c r="J13" s="41"/>
      <c r="K13" s="26"/>
      <c r="L13" s="26"/>
      <c r="M13" s="26"/>
      <c r="N13" s="26"/>
      <c r="O13" s="26"/>
      <c r="P13" s="26"/>
      <c r="Q13" s="26"/>
    </row>
    <row r="14" spans="1:17" s="4" customFormat="1" ht="16.5" thickBot="1" x14ac:dyDescent="0.3">
      <c r="A14" s="35" t="s">
        <v>29</v>
      </c>
      <c r="B14" s="31">
        <f t="shared" si="0"/>
        <v>6</v>
      </c>
      <c r="C14" s="31">
        <v>6</v>
      </c>
      <c r="D14" s="36"/>
      <c r="E14" s="36"/>
      <c r="F14" s="37"/>
      <c r="G14" s="42"/>
      <c r="H14" s="43"/>
      <c r="I14" s="40"/>
      <c r="J14" s="41"/>
      <c r="K14" s="26"/>
      <c r="L14" s="26"/>
      <c r="M14" s="26"/>
      <c r="N14" s="26"/>
      <c r="O14" s="26"/>
      <c r="P14" s="26"/>
      <c r="Q14" s="26"/>
    </row>
    <row r="15" spans="1:17" s="4" customFormat="1" ht="16.5" thickBot="1" x14ac:dyDescent="0.3">
      <c r="A15" s="44" t="s">
        <v>30</v>
      </c>
      <c r="B15" s="31"/>
      <c r="C15" s="31">
        <f>C14+C13+C12+C10+C9+C8</f>
        <v>245</v>
      </c>
      <c r="D15" s="36"/>
      <c r="E15" s="36"/>
      <c r="F15" s="37"/>
      <c r="G15" s="45"/>
      <c r="H15" s="46"/>
      <c r="I15" s="6"/>
      <c r="J15" s="7"/>
      <c r="K15" s="26"/>
      <c r="L15" s="26"/>
      <c r="M15" s="26"/>
      <c r="N15" s="26"/>
      <c r="O15" s="26"/>
      <c r="P15" s="26"/>
      <c r="Q15" s="26"/>
    </row>
    <row r="16" spans="1:17" s="4" customFormat="1" ht="16.5" thickBot="1" x14ac:dyDescent="0.3">
      <c r="A16" s="47" t="s">
        <v>31</v>
      </c>
      <c r="B16" s="31"/>
      <c r="C16" s="31"/>
      <c r="D16" s="31">
        <v>120</v>
      </c>
      <c r="E16" s="31">
        <v>5.54</v>
      </c>
      <c r="F16" s="32">
        <v>14.24</v>
      </c>
      <c r="G16" s="48">
        <v>56.47</v>
      </c>
      <c r="H16" s="49">
        <v>337.27</v>
      </c>
      <c r="I16" s="50">
        <v>0.06</v>
      </c>
      <c r="J16" s="51"/>
      <c r="K16" s="31">
        <v>1.4999999999999999E-2</v>
      </c>
      <c r="L16" s="31">
        <v>4.13</v>
      </c>
      <c r="M16" s="31">
        <v>1E-3</v>
      </c>
      <c r="N16" s="31">
        <v>3.63</v>
      </c>
      <c r="O16" s="31">
        <v>9.92</v>
      </c>
      <c r="P16" s="31">
        <v>1.55</v>
      </c>
      <c r="Q16" s="31">
        <v>0.12</v>
      </c>
    </row>
    <row r="17" spans="1:17" s="4" customFormat="1" ht="16.5" thickBot="1" x14ac:dyDescent="0.3">
      <c r="A17" s="52" t="s">
        <v>32</v>
      </c>
      <c r="B17" s="34">
        <v>120</v>
      </c>
      <c r="C17" s="31">
        <f>C18+C19+C20+C21+C22+C23+C24+C25+C26+C27</f>
        <v>120</v>
      </c>
      <c r="D17" s="31"/>
      <c r="E17" s="31"/>
      <c r="F17" s="32"/>
      <c r="G17" s="53"/>
      <c r="H17" s="54"/>
      <c r="I17" s="50"/>
      <c r="J17" s="51"/>
      <c r="K17" s="31"/>
      <c r="L17" s="31"/>
      <c r="M17" s="31"/>
      <c r="N17" s="31"/>
      <c r="O17" s="31"/>
      <c r="P17" s="31"/>
      <c r="Q17" s="31"/>
    </row>
    <row r="18" spans="1:17" s="4" customFormat="1" ht="16.5" thickBot="1" x14ac:dyDescent="0.3">
      <c r="A18" s="55" t="s">
        <v>33</v>
      </c>
      <c r="B18" s="56">
        <f>C18</f>
        <v>77.290000000000006</v>
      </c>
      <c r="C18" s="31">
        <v>77.290000000000006</v>
      </c>
      <c r="D18" s="31"/>
      <c r="E18" s="31"/>
      <c r="F18" s="32"/>
      <c r="G18" s="57"/>
      <c r="H18" s="58"/>
      <c r="I18" s="50"/>
      <c r="J18" s="51"/>
      <c r="K18" s="31"/>
      <c r="L18" s="31"/>
      <c r="M18" s="31"/>
      <c r="N18" s="31"/>
      <c r="O18" s="31"/>
      <c r="P18" s="31"/>
      <c r="Q18" s="31"/>
    </row>
    <row r="19" spans="1:17" s="4" customFormat="1" ht="16.5" thickBot="1" x14ac:dyDescent="0.3">
      <c r="A19" s="55" t="s">
        <v>25</v>
      </c>
      <c r="B19" s="56">
        <f t="shared" ref="B19:B27" si="1">C19</f>
        <v>9</v>
      </c>
      <c r="C19" s="31">
        <v>9</v>
      </c>
      <c r="D19" s="31"/>
      <c r="E19" s="31"/>
      <c r="F19" s="32"/>
      <c r="G19" s="59"/>
      <c r="H19" s="58"/>
      <c r="I19" s="50"/>
      <c r="J19" s="51"/>
      <c r="K19" s="31"/>
      <c r="L19" s="31"/>
      <c r="M19" s="31"/>
      <c r="N19" s="31"/>
      <c r="O19" s="31"/>
      <c r="P19" s="31"/>
      <c r="Q19" s="31"/>
    </row>
    <row r="20" spans="1:17" s="4" customFormat="1" ht="16.5" thickBot="1" x14ac:dyDescent="0.3">
      <c r="A20" s="55" t="s">
        <v>27</v>
      </c>
      <c r="B20" s="31">
        <f>C20*1.14</f>
        <v>3.42</v>
      </c>
      <c r="C20" s="31">
        <v>3</v>
      </c>
      <c r="D20" s="31"/>
      <c r="E20" s="31"/>
      <c r="F20" s="32"/>
      <c r="G20" s="59"/>
      <c r="H20" s="58"/>
      <c r="I20" s="50"/>
      <c r="J20" s="51"/>
      <c r="K20" s="31"/>
      <c r="L20" s="31"/>
      <c r="M20" s="31"/>
      <c r="N20" s="31"/>
      <c r="O20" s="31"/>
      <c r="P20" s="31"/>
      <c r="Q20" s="31"/>
    </row>
    <row r="21" spans="1:17" s="4" customFormat="1" ht="16.5" thickBot="1" x14ac:dyDescent="0.3">
      <c r="A21" s="55" t="s">
        <v>26</v>
      </c>
      <c r="B21" s="56">
        <f t="shared" si="1"/>
        <v>3</v>
      </c>
      <c r="C21" s="31">
        <v>3</v>
      </c>
      <c r="D21" s="31"/>
      <c r="E21" s="31"/>
      <c r="F21" s="32"/>
      <c r="G21" s="59"/>
      <c r="H21" s="58"/>
      <c r="I21" s="50"/>
      <c r="J21" s="51"/>
      <c r="K21" s="31"/>
      <c r="L21" s="31"/>
      <c r="M21" s="31"/>
      <c r="N21" s="31"/>
      <c r="O21" s="31"/>
      <c r="P21" s="31"/>
      <c r="Q21" s="31"/>
    </row>
    <row r="22" spans="1:17" s="4" customFormat="1" ht="16.5" thickBot="1" x14ac:dyDescent="0.3">
      <c r="A22" s="55" t="s">
        <v>34</v>
      </c>
      <c r="B22" s="56">
        <f t="shared" si="1"/>
        <v>3</v>
      </c>
      <c r="C22" s="31">
        <v>3</v>
      </c>
      <c r="D22" s="31"/>
      <c r="E22" s="31"/>
      <c r="F22" s="32"/>
      <c r="G22" s="59"/>
      <c r="H22" s="58"/>
      <c r="I22" s="50"/>
      <c r="J22" s="51"/>
      <c r="K22" s="31"/>
      <c r="L22" s="31"/>
      <c r="M22" s="31"/>
      <c r="N22" s="31"/>
      <c r="O22" s="31"/>
      <c r="P22" s="31"/>
      <c r="Q22" s="31"/>
    </row>
    <row r="23" spans="1:17" s="4" customFormat="1" ht="16.5" thickBot="1" x14ac:dyDescent="0.3">
      <c r="A23" s="55" t="s">
        <v>35</v>
      </c>
      <c r="B23" s="56">
        <f t="shared" si="1"/>
        <v>2</v>
      </c>
      <c r="C23" s="31">
        <v>2</v>
      </c>
      <c r="D23" s="31"/>
      <c r="E23" s="31"/>
      <c r="F23" s="32"/>
      <c r="G23" s="59"/>
      <c r="H23" s="58"/>
      <c r="I23" s="50"/>
      <c r="J23" s="51"/>
      <c r="K23" s="31"/>
      <c r="L23" s="31"/>
      <c r="M23" s="31"/>
      <c r="N23" s="31"/>
      <c r="O23" s="31"/>
      <c r="P23" s="31"/>
      <c r="Q23" s="31"/>
    </row>
    <row r="24" spans="1:17" s="4" customFormat="1" ht="16.5" thickBot="1" x14ac:dyDescent="0.3">
      <c r="A24" s="55" t="s">
        <v>36</v>
      </c>
      <c r="B24" s="60">
        <f t="shared" si="1"/>
        <v>0.1</v>
      </c>
      <c r="C24" s="31">
        <v>0.1</v>
      </c>
      <c r="D24" s="31"/>
      <c r="E24" s="31"/>
      <c r="F24" s="32"/>
      <c r="G24" s="59"/>
      <c r="H24" s="61"/>
      <c r="I24" s="50"/>
      <c r="J24" s="51"/>
      <c r="K24" s="31"/>
      <c r="L24" s="31"/>
      <c r="M24" s="31"/>
      <c r="N24" s="31"/>
      <c r="O24" s="31"/>
      <c r="P24" s="31"/>
      <c r="Q24" s="31"/>
    </row>
    <row r="25" spans="1:17" s="4" customFormat="1" ht="16.5" thickBot="1" x14ac:dyDescent="0.3">
      <c r="A25" s="62" t="s">
        <v>37</v>
      </c>
      <c r="B25" s="63">
        <f t="shared" si="1"/>
        <v>0.6</v>
      </c>
      <c r="C25" s="31">
        <v>0.6</v>
      </c>
      <c r="D25" s="31"/>
      <c r="E25" s="31"/>
      <c r="F25" s="32"/>
      <c r="G25" s="64"/>
      <c r="H25" s="65"/>
      <c r="I25" s="50"/>
      <c r="J25" s="51"/>
      <c r="K25" s="31"/>
      <c r="L25" s="31"/>
      <c r="M25" s="31"/>
      <c r="N25" s="31"/>
      <c r="O25" s="31"/>
      <c r="P25" s="31"/>
      <c r="Q25" s="31"/>
    </row>
    <row r="26" spans="1:17" s="4" customFormat="1" ht="16.5" thickBot="1" x14ac:dyDescent="0.3">
      <c r="A26" s="35" t="s">
        <v>38</v>
      </c>
      <c r="B26" s="31">
        <f t="shared" si="1"/>
        <v>0.01</v>
      </c>
      <c r="C26" s="31">
        <v>0.01</v>
      </c>
      <c r="D26" s="36"/>
      <c r="E26" s="36"/>
      <c r="F26" s="37"/>
      <c r="G26" s="66"/>
      <c r="H26" s="43"/>
      <c r="I26" s="29"/>
      <c r="J26" s="30"/>
      <c r="K26" s="36"/>
      <c r="L26" s="36"/>
      <c r="M26" s="36"/>
      <c r="N26" s="36"/>
      <c r="O26" s="36"/>
      <c r="P26" s="36"/>
      <c r="Q26" s="36"/>
    </row>
    <row r="27" spans="1:17" s="4" customFormat="1" ht="16.5" thickBot="1" x14ac:dyDescent="0.3">
      <c r="A27" s="35" t="s">
        <v>39</v>
      </c>
      <c r="B27" s="31">
        <f t="shared" si="1"/>
        <v>22</v>
      </c>
      <c r="C27" s="31">
        <v>22</v>
      </c>
      <c r="D27" s="36"/>
      <c r="E27" s="36"/>
      <c r="F27" s="37"/>
      <c r="G27" s="42"/>
      <c r="H27" s="43"/>
      <c r="I27" s="50"/>
      <c r="J27" s="51"/>
      <c r="K27" s="36"/>
      <c r="L27" s="36"/>
      <c r="M27" s="36"/>
      <c r="N27" s="36"/>
      <c r="O27" s="36"/>
      <c r="P27" s="36"/>
      <c r="Q27" s="36"/>
    </row>
    <row r="28" spans="1:17" s="4" customFormat="1" ht="16.5" thickBot="1" x14ac:dyDescent="0.3">
      <c r="A28" s="35" t="s">
        <v>40</v>
      </c>
      <c r="B28" s="31">
        <f>C28</f>
        <v>14</v>
      </c>
      <c r="C28" s="31">
        <v>14</v>
      </c>
      <c r="D28" s="36"/>
      <c r="E28" s="36"/>
      <c r="F28" s="37"/>
      <c r="G28" s="42"/>
      <c r="H28" s="43"/>
      <c r="I28" s="29"/>
      <c r="J28" s="30"/>
      <c r="K28" s="36"/>
      <c r="L28" s="36"/>
      <c r="M28" s="36"/>
      <c r="N28" s="36"/>
      <c r="O28" s="36"/>
      <c r="P28" s="36"/>
      <c r="Q28" s="36"/>
    </row>
    <row r="29" spans="1:17" s="4" customFormat="1" ht="16.5" thickBot="1" x14ac:dyDescent="0.3">
      <c r="A29" s="35" t="s">
        <v>27</v>
      </c>
      <c r="B29" s="31">
        <f>C29*1.14</f>
        <v>4.5599999999999996</v>
      </c>
      <c r="C29" s="31">
        <v>4</v>
      </c>
      <c r="D29" s="36"/>
      <c r="E29" s="36"/>
      <c r="F29" s="37"/>
      <c r="G29" s="42"/>
      <c r="H29" s="43"/>
      <c r="I29" s="29"/>
      <c r="J29" s="30"/>
      <c r="K29" s="36"/>
      <c r="L29" s="36"/>
      <c r="M29" s="36"/>
      <c r="N29" s="36"/>
      <c r="O29" s="36"/>
      <c r="P29" s="36"/>
      <c r="Q29" s="36"/>
    </row>
    <row r="30" spans="1:17" s="4" customFormat="1" ht="16.5" thickBot="1" x14ac:dyDescent="0.3">
      <c r="A30" s="35" t="s">
        <v>38</v>
      </c>
      <c r="B30" s="31">
        <v>2E-3</v>
      </c>
      <c r="C30" s="31">
        <v>2E-3</v>
      </c>
      <c r="D30" s="36"/>
      <c r="E30" s="36"/>
      <c r="F30" s="37"/>
      <c r="G30" s="42"/>
      <c r="H30" s="43"/>
      <c r="I30" s="29"/>
      <c r="J30" s="30"/>
      <c r="K30" s="36"/>
      <c r="L30" s="36"/>
      <c r="M30" s="36"/>
      <c r="N30" s="36"/>
      <c r="O30" s="36"/>
      <c r="P30" s="36"/>
      <c r="Q30" s="36"/>
    </row>
    <row r="31" spans="1:17" s="4" customFormat="1" ht="16.5" thickBot="1" x14ac:dyDescent="0.3">
      <c r="A31" s="35" t="s">
        <v>41</v>
      </c>
      <c r="B31" s="31"/>
      <c r="C31" s="31">
        <v>18</v>
      </c>
      <c r="D31" s="36"/>
      <c r="E31" s="36"/>
      <c r="F31" s="37"/>
      <c r="G31" s="67"/>
      <c r="H31" s="68"/>
      <c r="I31" s="29"/>
      <c r="J31" s="30"/>
      <c r="K31" s="36"/>
      <c r="L31" s="36"/>
      <c r="M31" s="36"/>
      <c r="N31" s="36"/>
      <c r="O31" s="36"/>
      <c r="P31" s="36"/>
      <c r="Q31" s="36"/>
    </row>
    <row r="32" spans="1:17" s="4" customFormat="1" ht="16.5" thickBot="1" x14ac:dyDescent="0.3">
      <c r="A32" s="35" t="s">
        <v>42</v>
      </c>
      <c r="B32" s="31">
        <v>3</v>
      </c>
      <c r="C32" s="31">
        <v>3</v>
      </c>
      <c r="D32" s="36"/>
      <c r="E32" s="36"/>
      <c r="F32" s="37"/>
      <c r="G32" s="69"/>
      <c r="H32" s="70"/>
      <c r="I32" s="29"/>
      <c r="J32" s="30"/>
      <c r="K32" s="36"/>
      <c r="L32" s="36"/>
      <c r="M32" s="36"/>
      <c r="N32" s="36"/>
      <c r="O32" s="36"/>
      <c r="P32" s="36"/>
      <c r="Q32" s="36"/>
    </row>
    <row r="33" spans="1:17" s="4" customFormat="1" ht="16.5" thickBot="1" x14ac:dyDescent="0.3">
      <c r="A33" s="28" t="s">
        <v>43</v>
      </c>
      <c r="B33" s="29"/>
      <c r="C33" s="30"/>
      <c r="D33" s="34">
        <v>200</v>
      </c>
      <c r="E33" s="34">
        <v>0.5</v>
      </c>
      <c r="F33" s="71">
        <v>0.1</v>
      </c>
      <c r="G33" s="72">
        <v>10.1</v>
      </c>
      <c r="H33" s="73">
        <v>46</v>
      </c>
      <c r="I33" s="74">
        <v>2.2000000000000002</v>
      </c>
      <c r="J33" s="75"/>
      <c r="K33" s="31">
        <v>0.7</v>
      </c>
      <c r="L33" s="31">
        <v>0</v>
      </c>
      <c r="M33" s="31">
        <v>0.7</v>
      </c>
      <c r="N33" s="76">
        <v>0.7</v>
      </c>
      <c r="O33" s="76">
        <v>0.9</v>
      </c>
      <c r="P33" s="31">
        <v>1</v>
      </c>
      <c r="Q33" s="31">
        <v>7.8</v>
      </c>
    </row>
    <row r="34" spans="1:17" s="4" customFormat="1" ht="16.5" thickBot="1" x14ac:dyDescent="0.3">
      <c r="A34" s="77" t="s">
        <v>44</v>
      </c>
      <c r="B34" s="78"/>
      <c r="C34" s="78"/>
      <c r="D34" s="79">
        <f>D33+D16+D7</f>
        <v>550</v>
      </c>
      <c r="E34" s="79">
        <f>E33+E16+E7</f>
        <v>22.06</v>
      </c>
      <c r="F34" s="79">
        <f>F33+F16+F7</f>
        <v>22.91</v>
      </c>
      <c r="G34" s="79">
        <f>G33+G16+G7</f>
        <v>94.539999999999992</v>
      </c>
      <c r="H34" s="80">
        <f>H33+H16+H7</f>
        <v>669.58999999999992</v>
      </c>
      <c r="I34" s="81"/>
      <c r="J34" s="81"/>
      <c r="K34" s="82"/>
      <c r="L34" s="82"/>
      <c r="M34" s="82"/>
      <c r="N34" s="83"/>
      <c r="O34" s="83"/>
      <c r="P34" s="82"/>
      <c r="Q34" s="84"/>
    </row>
    <row r="35" spans="1:17" s="4" customFormat="1" ht="16.5" thickBot="1" x14ac:dyDescent="0.3">
      <c r="A35" s="8" t="s">
        <v>45</v>
      </c>
      <c r="B35" s="9"/>
      <c r="C35" s="9"/>
      <c r="D35" s="85"/>
      <c r="E35" s="85"/>
      <c r="F35" s="85"/>
      <c r="G35" s="85"/>
      <c r="H35" s="85"/>
      <c r="I35" s="9"/>
      <c r="J35" s="9"/>
      <c r="K35" s="9"/>
      <c r="L35" s="9"/>
      <c r="M35" s="9"/>
      <c r="N35" s="9"/>
      <c r="O35" s="9"/>
      <c r="P35" s="9"/>
      <c r="Q35" s="10"/>
    </row>
    <row r="36" spans="1:17" s="4" customFormat="1" ht="16.5" thickBot="1" x14ac:dyDescent="0.3">
      <c r="A36" s="11"/>
      <c r="B36" s="12" t="s">
        <v>2</v>
      </c>
      <c r="C36" s="13" t="s">
        <v>3</v>
      </c>
      <c r="D36" s="5" t="s">
        <v>4</v>
      </c>
      <c r="E36" s="6"/>
      <c r="F36" s="6"/>
      <c r="G36" s="6"/>
      <c r="H36" s="6"/>
      <c r="I36" s="14" t="s">
        <v>5</v>
      </c>
      <c r="J36" s="15"/>
      <c r="K36" s="15"/>
      <c r="L36" s="15"/>
      <c r="M36" s="15"/>
      <c r="N36" s="15"/>
      <c r="O36" s="15"/>
      <c r="P36" s="15"/>
      <c r="Q36" s="16"/>
    </row>
    <row r="37" spans="1:17" s="4" customFormat="1" ht="16.5" thickBot="1" x14ac:dyDescent="0.3">
      <c r="A37" s="17" t="s">
        <v>6</v>
      </c>
      <c r="B37" s="18"/>
      <c r="C37" s="19"/>
      <c r="D37" s="12" t="s">
        <v>7</v>
      </c>
      <c r="E37" s="12" t="s">
        <v>8</v>
      </c>
      <c r="F37" s="12" t="s">
        <v>9</v>
      </c>
      <c r="G37" s="20" t="s">
        <v>10</v>
      </c>
      <c r="H37" s="12" t="s">
        <v>11</v>
      </c>
      <c r="I37" s="5" t="s">
        <v>12</v>
      </c>
      <c r="J37" s="6"/>
      <c r="K37" s="6"/>
      <c r="L37" s="6"/>
      <c r="M37" s="7"/>
      <c r="N37" s="5" t="s">
        <v>13</v>
      </c>
      <c r="O37" s="6"/>
      <c r="P37" s="6"/>
      <c r="Q37" s="7"/>
    </row>
    <row r="38" spans="1:17" s="4" customFormat="1" ht="16.5" thickBot="1" x14ac:dyDescent="0.3">
      <c r="A38" s="21"/>
      <c r="B38" s="22"/>
      <c r="C38" s="23"/>
      <c r="D38" s="22"/>
      <c r="E38" s="22"/>
      <c r="F38" s="18"/>
      <c r="G38" s="86"/>
      <c r="H38" s="22"/>
      <c r="I38" s="25" t="s">
        <v>14</v>
      </c>
      <c r="J38" s="5" t="s">
        <v>15</v>
      </c>
      <c r="K38" s="7"/>
      <c r="L38" s="25" t="s">
        <v>16</v>
      </c>
      <c r="M38" s="25" t="s">
        <v>17</v>
      </c>
      <c r="N38" s="26" t="s">
        <v>18</v>
      </c>
      <c r="O38" s="26" t="s">
        <v>19</v>
      </c>
      <c r="P38" s="25" t="s">
        <v>20</v>
      </c>
      <c r="Q38" s="25" t="s">
        <v>21</v>
      </c>
    </row>
    <row r="39" spans="1:17" s="4" customFormat="1" ht="16.5" thickBot="1" x14ac:dyDescent="0.3">
      <c r="A39" s="28" t="s">
        <v>46</v>
      </c>
      <c r="B39" s="29"/>
      <c r="C39" s="30"/>
      <c r="D39" s="31">
        <v>100</v>
      </c>
      <c r="E39" s="32">
        <v>1.2</v>
      </c>
      <c r="F39" s="56">
        <v>2.2000000000000002</v>
      </c>
      <c r="G39" s="87">
        <v>6.1</v>
      </c>
      <c r="H39" s="31">
        <v>45.2</v>
      </c>
      <c r="I39" s="31">
        <v>9.8000000000000007</v>
      </c>
      <c r="J39" s="88">
        <v>0.03</v>
      </c>
      <c r="K39" s="75"/>
      <c r="L39" s="31">
        <v>0.01</v>
      </c>
      <c r="M39" s="31">
        <v>22.5</v>
      </c>
      <c r="N39" s="89">
        <v>41.1</v>
      </c>
      <c r="O39" s="89">
        <v>41.16</v>
      </c>
      <c r="P39" s="31">
        <v>13.72</v>
      </c>
      <c r="Q39" s="25">
        <v>0.69</v>
      </c>
    </row>
    <row r="40" spans="1:17" s="4" customFormat="1" ht="16.5" thickBot="1" x14ac:dyDescent="0.3">
      <c r="A40" s="35" t="s">
        <v>47</v>
      </c>
      <c r="B40" s="31">
        <f>C40*1.02</f>
        <v>51</v>
      </c>
      <c r="C40" s="31">
        <v>50</v>
      </c>
      <c r="D40" s="36"/>
      <c r="E40" s="37"/>
      <c r="F40" s="90"/>
      <c r="G40" s="91"/>
      <c r="H40" s="36"/>
      <c r="I40" s="36"/>
      <c r="J40" s="28"/>
      <c r="K40" s="30"/>
      <c r="L40" s="36"/>
      <c r="M40" s="36"/>
      <c r="N40" s="36"/>
      <c r="O40" s="36"/>
      <c r="P40" s="36"/>
      <c r="Q40" s="26"/>
    </row>
    <row r="41" spans="1:17" s="4" customFormat="1" ht="16.5" thickBot="1" x14ac:dyDescent="0.3">
      <c r="A41" s="35" t="s">
        <v>48</v>
      </c>
      <c r="B41" s="31">
        <f>C41*1.02</f>
        <v>35.700000000000003</v>
      </c>
      <c r="C41" s="31">
        <v>35</v>
      </c>
      <c r="D41" s="36"/>
      <c r="E41" s="37"/>
      <c r="F41" s="92"/>
      <c r="G41" s="91"/>
      <c r="H41" s="36"/>
      <c r="I41" s="36"/>
      <c r="J41" s="28"/>
      <c r="K41" s="30"/>
      <c r="L41" s="36"/>
      <c r="M41" s="36"/>
      <c r="N41" s="36"/>
      <c r="O41" s="36"/>
      <c r="P41" s="36"/>
      <c r="Q41" s="26"/>
    </row>
    <row r="42" spans="1:17" s="4" customFormat="1" ht="16.5" thickBot="1" x14ac:dyDescent="0.3">
      <c r="A42" s="35" t="s">
        <v>49</v>
      </c>
      <c r="B42" s="31">
        <f>C42*2.08</f>
        <v>72.8</v>
      </c>
      <c r="C42" s="31">
        <v>35</v>
      </c>
      <c r="D42" s="36"/>
      <c r="E42" s="37"/>
      <c r="F42" s="92"/>
      <c r="G42" s="91"/>
      <c r="H42" s="36"/>
      <c r="I42" s="36"/>
      <c r="J42" s="28"/>
      <c r="K42" s="30"/>
      <c r="L42" s="36"/>
      <c r="M42" s="36"/>
      <c r="N42" s="36"/>
      <c r="O42" s="36"/>
      <c r="P42" s="36"/>
      <c r="Q42" s="26"/>
    </row>
    <row r="43" spans="1:17" s="4" customFormat="1" ht="16.5" thickBot="1" x14ac:dyDescent="0.3">
      <c r="A43" s="35" t="s">
        <v>50</v>
      </c>
      <c r="B43" s="31">
        <v>11.9</v>
      </c>
      <c r="C43" s="31">
        <v>5</v>
      </c>
      <c r="D43" s="36"/>
      <c r="E43" s="37"/>
      <c r="F43" s="92"/>
      <c r="G43" s="91"/>
      <c r="H43" s="36"/>
      <c r="I43" s="36"/>
      <c r="J43" s="28"/>
      <c r="K43" s="30"/>
      <c r="L43" s="36"/>
      <c r="M43" s="36"/>
      <c r="N43" s="36"/>
      <c r="O43" s="36"/>
      <c r="P43" s="36"/>
      <c r="Q43" s="26"/>
    </row>
    <row r="44" spans="1:17" s="4" customFormat="1" ht="16.5" thickBot="1" x14ac:dyDescent="0.3">
      <c r="A44" s="35" t="s">
        <v>51</v>
      </c>
      <c r="B44" s="31">
        <v>12.5</v>
      </c>
      <c r="C44" s="31">
        <v>5</v>
      </c>
      <c r="D44" s="36"/>
      <c r="E44" s="37"/>
      <c r="F44" s="92"/>
      <c r="G44" s="91"/>
      <c r="H44" s="36"/>
      <c r="I44" s="36"/>
      <c r="J44" s="28"/>
      <c r="K44" s="30"/>
      <c r="L44" s="36"/>
      <c r="M44" s="36"/>
      <c r="N44" s="36"/>
      <c r="O44" s="36"/>
      <c r="P44" s="36"/>
      <c r="Q44" s="26"/>
    </row>
    <row r="45" spans="1:17" s="4" customFormat="1" ht="16.5" thickBot="1" x14ac:dyDescent="0.3">
      <c r="A45" s="35" t="s">
        <v>34</v>
      </c>
      <c r="B45" s="31">
        <f>C45</f>
        <v>10</v>
      </c>
      <c r="C45" s="31">
        <v>10</v>
      </c>
      <c r="D45" s="36"/>
      <c r="E45" s="37"/>
      <c r="F45" s="92"/>
      <c r="G45" s="91"/>
      <c r="H45" s="36"/>
      <c r="I45" s="36"/>
      <c r="J45" s="28"/>
      <c r="K45" s="30"/>
      <c r="L45" s="36"/>
      <c r="M45" s="36"/>
      <c r="N45" s="36"/>
      <c r="O45" s="36"/>
      <c r="P45" s="36"/>
      <c r="Q45" s="26"/>
    </row>
    <row r="46" spans="1:17" s="4" customFormat="1" ht="16.5" thickBot="1" x14ac:dyDescent="0.3">
      <c r="A46" s="35" t="s">
        <v>52</v>
      </c>
      <c r="B46" s="31">
        <v>2.7</v>
      </c>
      <c r="C46" s="31">
        <v>2</v>
      </c>
      <c r="D46" s="36"/>
      <c r="E46" s="37"/>
      <c r="F46" s="93"/>
      <c r="G46" s="91"/>
      <c r="H46" s="36"/>
      <c r="I46" s="36"/>
      <c r="J46" s="28"/>
      <c r="K46" s="30"/>
      <c r="L46" s="36"/>
      <c r="M46" s="36"/>
      <c r="N46" s="36"/>
      <c r="O46" s="36"/>
      <c r="P46" s="36"/>
      <c r="Q46" s="26"/>
    </row>
    <row r="47" spans="1:17" s="4" customFormat="1" ht="16.5" thickBot="1" x14ac:dyDescent="0.3">
      <c r="A47" s="28" t="s">
        <v>53</v>
      </c>
      <c r="B47" s="29"/>
      <c r="C47" s="30"/>
      <c r="D47" s="31">
        <v>250</v>
      </c>
      <c r="E47" s="32">
        <v>2.5</v>
      </c>
      <c r="F47" s="56">
        <v>4.5</v>
      </c>
      <c r="G47" s="94">
        <v>13.8</v>
      </c>
      <c r="H47" s="34">
        <v>114</v>
      </c>
      <c r="I47" s="31">
        <v>2.5299999999999998</v>
      </c>
      <c r="J47" s="95">
        <v>0.08</v>
      </c>
      <c r="K47" s="51"/>
      <c r="L47" s="31">
        <v>26</v>
      </c>
      <c r="M47" s="31">
        <v>0.25</v>
      </c>
      <c r="N47" s="89">
        <v>25.78</v>
      </c>
      <c r="O47" s="89">
        <v>0.92</v>
      </c>
      <c r="P47" s="31">
        <v>24.12</v>
      </c>
      <c r="Q47" s="25">
        <v>0.92</v>
      </c>
    </row>
    <row r="48" spans="1:17" s="4" customFormat="1" ht="16.5" thickBot="1" x14ac:dyDescent="0.3">
      <c r="A48" s="55" t="s">
        <v>54</v>
      </c>
      <c r="B48" s="56">
        <v>45.9</v>
      </c>
      <c r="C48" s="56">
        <f>C49*1.8</f>
        <v>27</v>
      </c>
      <c r="D48" s="31"/>
      <c r="E48" s="32"/>
      <c r="F48" s="56"/>
      <c r="G48" s="56"/>
      <c r="H48" s="56"/>
      <c r="I48" s="31"/>
      <c r="J48" s="96"/>
      <c r="K48" s="87"/>
      <c r="L48" s="31"/>
      <c r="M48" s="31"/>
      <c r="N48" s="89"/>
      <c r="O48" s="89"/>
      <c r="P48" s="31"/>
      <c r="Q48" s="25"/>
    </row>
    <row r="49" spans="1:17" s="4" customFormat="1" ht="16.5" thickBot="1" x14ac:dyDescent="0.3">
      <c r="A49" s="55" t="s">
        <v>55</v>
      </c>
      <c r="B49" s="56"/>
      <c r="C49" s="56">
        <v>15</v>
      </c>
      <c r="D49" s="31"/>
      <c r="E49" s="32"/>
      <c r="F49" s="56"/>
      <c r="G49" s="71"/>
      <c r="H49" s="56"/>
      <c r="I49" s="31"/>
      <c r="J49" s="96"/>
      <c r="K49" s="87"/>
      <c r="L49" s="31"/>
      <c r="M49" s="31"/>
      <c r="N49" s="89"/>
      <c r="O49" s="89"/>
      <c r="P49" s="31"/>
      <c r="Q49" s="25"/>
    </row>
    <row r="50" spans="1:17" s="4" customFormat="1" ht="16.5" thickBot="1" x14ac:dyDescent="0.3">
      <c r="A50" s="35" t="s">
        <v>56</v>
      </c>
      <c r="B50" s="31">
        <f>C50*1.33</f>
        <v>99.75</v>
      </c>
      <c r="C50" s="31">
        <v>75</v>
      </c>
      <c r="D50" s="36"/>
      <c r="E50" s="37"/>
      <c r="F50" s="92"/>
      <c r="G50" s="97"/>
      <c r="H50" s="98"/>
      <c r="I50" s="36"/>
      <c r="J50" s="28"/>
      <c r="K50" s="30"/>
      <c r="L50" s="36"/>
      <c r="M50" s="36"/>
      <c r="N50" s="36"/>
      <c r="O50" s="36"/>
      <c r="P50" s="36"/>
      <c r="Q50" s="26"/>
    </row>
    <row r="51" spans="1:17" s="4" customFormat="1" ht="16.5" thickBot="1" x14ac:dyDescent="0.3">
      <c r="A51" s="35" t="s">
        <v>57</v>
      </c>
      <c r="B51" s="31">
        <f>C51*1.43</f>
        <v>107.25</v>
      </c>
      <c r="C51" s="31">
        <v>75</v>
      </c>
      <c r="D51" s="36"/>
      <c r="E51" s="37"/>
      <c r="F51" s="99"/>
      <c r="G51" s="100"/>
      <c r="H51" s="101"/>
      <c r="I51" s="36"/>
      <c r="J51" s="95"/>
      <c r="K51" s="51"/>
      <c r="L51" s="36"/>
      <c r="M51" s="36"/>
      <c r="N51" s="36"/>
      <c r="O51" s="36"/>
      <c r="P51" s="36"/>
      <c r="Q51" s="26"/>
    </row>
    <row r="52" spans="1:17" s="4" customFormat="1" ht="16.5" thickBot="1" x14ac:dyDescent="0.3">
      <c r="A52" s="35" t="s">
        <v>58</v>
      </c>
      <c r="B52" s="31">
        <f>C52*1.54</f>
        <v>115.5</v>
      </c>
      <c r="C52" s="31">
        <v>75</v>
      </c>
      <c r="D52" s="36"/>
      <c r="E52" s="37"/>
      <c r="F52" s="92"/>
      <c r="G52" s="100"/>
      <c r="H52" s="90"/>
      <c r="I52" s="36"/>
      <c r="J52" s="95"/>
      <c r="K52" s="51"/>
      <c r="L52" s="36"/>
      <c r="M52" s="36"/>
      <c r="N52" s="36"/>
      <c r="O52" s="36"/>
      <c r="P52" s="36"/>
      <c r="Q52" s="26"/>
    </row>
    <row r="53" spans="1:17" s="4" customFormat="1" ht="16.5" thickBot="1" x14ac:dyDescent="0.3">
      <c r="A53" s="35" t="s">
        <v>59</v>
      </c>
      <c r="B53" s="31">
        <f>C53*1.67</f>
        <v>125.25</v>
      </c>
      <c r="C53" s="31">
        <v>75</v>
      </c>
      <c r="D53" s="36"/>
      <c r="E53" s="37"/>
      <c r="F53" s="90"/>
      <c r="G53" s="102"/>
      <c r="H53" s="92"/>
      <c r="I53" s="36"/>
      <c r="J53" s="95"/>
      <c r="K53" s="51"/>
      <c r="L53" s="36"/>
      <c r="M53" s="36"/>
      <c r="N53" s="36"/>
      <c r="O53" s="36"/>
      <c r="P53" s="36"/>
      <c r="Q53" s="26"/>
    </row>
    <row r="54" spans="1:17" s="4" customFormat="1" ht="16.5" thickBot="1" x14ac:dyDescent="0.3">
      <c r="A54" s="35" t="s">
        <v>60</v>
      </c>
      <c r="B54" s="31">
        <v>5</v>
      </c>
      <c r="C54" s="31">
        <v>5</v>
      </c>
      <c r="D54" s="36"/>
      <c r="E54" s="37"/>
      <c r="F54" s="92"/>
      <c r="G54" s="97"/>
      <c r="H54" s="90"/>
      <c r="I54" s="36"/>
      <c r="J54" s="28"/>
      <c r="K54" s="30"/>
      <c r="L54" s="36"/>
      <c r="M54" s="36"/>
      <c r="N54" s="36"/>
      <c r="O54" s="36"/>
      <c r="P54" s="36"/>
      <c r="Q54" s="26"/>
    </row>
    <row r="55" spans="1:17" s="4" customFormat="1" ht="16.5" thickBot="1" x14ac:dyDescent="0.3">
      <c r="A55" s="55" t="s">
        <v>61</v>
      </c>
      <c r="B55" s="31">
        <f>C55*1.25</f>
        <v>12.5</v>
      </c>
      <c r="C55" s="31">
        <v>10</v>
      </c>
      <c r="D55" s="36"/>
      <c r="E55" s="37"/>
      <c r="F55" s="92"/>
      <c r="G55" s="102"/>
      <c r="H55" s="92"/>
      <c r="I55" s="36"/>
      <c r="J55" s="28"/>
      <c r="K55" s="30"/>
      <c r="L55" s="36"/>
      <c r="M55" s="36"/>
      <c r="N55" s="36"/>
      <c r="O55" s="36"/>
      <c r="P55" s="36"/>
      <c r="Q55" s="26"/>
    </row>
    <row r="56" spans="1:17" s="4" customFormat="1" ht="16.5" thickBot="1" x14ac:dyDescent="0.3">
      <c r="A56" s="103" t="s">
        <v>62</v>
      </c>
      <c r="B56" s="31">
        <f>C56*1.33</f>
        <v>13.3</v>
      </c>
      <c r="C56" s="31">
        <v>10</v>
      </c>
      <c r="D56" s="36"/>
      <c r="E56" s="37"/>
      <c r="F56" s="92"/>
      <c r="G56" s="104"/>
      <c r="H56" s="101"/>
      <c r="I56" s="36"/>
      <c r="J56" s="95"/>
      <c r="K56" s="51"/>
      <c r="L56" s="36"/>
      <c r="M56" s="36"/>
      <c r="N56" s="36"/>
      <c r="O56" s="36"/>
      <c r="P56" s="36"/>
      <c r="Q56" s="26"/>
    </row>
    <row r="57" spans="1:17" s="4" customFormat="1" ht="16.5" thickBot="1" x14ac:dyDescent="0.3">
      <c r="A57" s="35" t="s">
        <v>50</v>
      </c>
      <c r="B57" s="31">
        <v>6</v>
      </c>
      <c r="C57" s="31">
        <v>5</v>
      </c>
      <c r="D57" s="36"/>
      <c r="E57" s="37"/>
      <c r="F57" s="92"/>
      <c r="G57" s="105"/>
      <c r="H57" s="101"/>
      <c r="I57" s="36"/>
      <c r="J57" s="28"/>
      <c r="K57" s="30"/>
      <c r="L57" s="36"/>
      <c r="M57" s="36"/>
      <c r="N57" s="36"/>
      <c r="O57" s="36"/>
      <c r="P57" s="36"/>
      <c r="Q57" s="26"/>
    </row>
    <row r="58" spans="1:17" s="4" customFormat="1" ht="16.5" thickBot="1" x14ac:dyDescent="0.3">
      <c r="A58" s="35" t="s">
        <v>63</v>
      </c>
      <c r="B58" s="31">
        <v>30</v>
      </c>
      <c r="C58" s="31">
        <v>15</v>
      </c>
      <c r="D58" s="36"/>
      <c r="E58" s="37"/>
      <c r="F58" s="92"/>
      <c r="G58" s="100"/>
      <c r="H58" s="101"/>
      <c r="I58" s="36"/>
      <c r="J58" s="28"/>
      <c r="K58" s="30"/>
      <c r="L58" s="36"/>
      <c r="M58" s="36"/>
      <c r="N58" s="36"/>
      <c r="O58" s="36"/>
      <c r="P58" s="36"/>
      <c r="Q58" s="26"/>
    </row>
    <row r="59" spans="1:17" s="4" customFormat="1" ht="16.5" thickBot="1" x14ac:dyDescent="0.3">
      <c r="A59" s="35" t="s">
        <v>26</v>
      </c>
      <c r="B59" s="31">
        <v>5</v>
      </c>
      <c r="C59" s="31">
        <v>5</v>
      </c>
      <c r="D59" s="36"/>
      <c r="E59" s="37"/>
      <c r="F59" s="92"/>
      <c r="G59" s="100"/>
      <c r="H59" s="93"/>
      <c r="I59" s="36"/>
      <c r="J59" s="28"/>
      <c r="K59" s="30"/>
      <c r="L59" s="36"/>
      <c r="M59" s="36"/>
      <c r="N59" s="36"/>
      <c r="O59" s="36"/>
      <c r="P59" s="36"/>
      <c r="Q59" s="26"/>
    </row>
    <row r="60" spans="1:17" s="4" customFormat="1" ht="16.5" thickBot="1" x14ac:dyDescent="0.3">
      <c r="A60" s="35" t="s">
        <v>64</v>
      </c>
      <c r="B60" s="31">
        <v>10</v>
      </c>
      <c r="C60" s="31">
        <v>10</v>
      </c>
      <c r="D60" s="36"/>
      <c r="E60" s="37"/>
      <c r="F60" s="92"/>
      <c r="G60" s="106"/>
      <c r="H60" s="92"/>
      <c r="I60" s="36"/>
      <c r="J60" s="28"/>
      <c r="K60" s="30"/>
      <c r="L60" s="36"/>
      <c r="M60" s="36"/>
      <c r="N60" s="36"/>
      <c r="O60" s="36"/>
      <c r="P60" s="36"/>
      <c r="Q60" s="26"/>
    </row>
    <row r="61" spans="1:17" s="4" customFormat="1" ht="16.5" thickBot="1" x14ac:dyDescent="0.3">
      <c r="A61" s="28" t="s">
        <v>65</v>
      </c>
      <c r="B61" s="29"/>
      <c r="C61" s="30"/>
      <c r="D61" s="31">
        <v>250</v>
      </c>
      <c r="E61" s="32">
        <v>11.73</v>
      </c>
      <c r="F61" s="56">
        <v>19.12</v>
      </c>
      <c r="G61" s="34">
        <v>18.100000000000001</v>
      </c>
      <c r="H61" s="34">
        <v>302</v>
      </c>
      <c r="I61" s="31">
        <v>4.46</v>
      </c>
      <c r="J61" s="95">
        <v>0.13</v>
      </c>
      <c r="K61" s="51"/>
      <c r="L61" s="31">
        <v>16.11</v>
      </c>
      <c r="M61" s="31">
        <v>0.53</v>
      </c>
      <c r="N61" s="89">
        <v>22.95</v>
      </c>
      <c r="O61" s="36">
        <v>192.39</v>
      </c>
      <c r="P61" s="31">
        <v>44.55</v>
      </c>
      <c r="Q61" s="25">
        <v>2.86</v>
      </c>
    </row>
    <row r="62" spans="1:17" s="4" customFormat="1" ht="16.5" thickBot="1" x14ac:dyDescent="0.3">
      <c r="A62" s="35" t="s">
        <v>66</v>
      </c>
      <c r="B62" s="31">
        <v>83.65</v>
      </c>
      <c r="C62" s="31">
        <v>71.099999999999994</v>
      </c>
      <c r="D62" s="36"/>
      <c r="E62" s="37"/>
      <c r="F62" s="92"/>
      <c r="G62" s="92"/>
      <c r="H62" s="92"/>
      <c r="I62" s="36"/>
      <c r="J62" s="28"/>
      <c r="K62" s="30"/>
      <c r="L62" s="36"/>
      <c r="M62" s="36"/>
      <c r="N62" s="36"/>
      <c r="O62" s="36"/>
      <c r="P62" s="36"/>
      <c r="Q62" s="26"/>
    </row>
    <row r="63" spans="1:17" s="4" customFormat="1" ht="16.5" thickBot="1" x14ac:dyDescent="0.3">
      <c r="A63" s="35" t="s">
        <v>34</v>
      </c>
      <c r="B63" s="31">
        <v>4.5</v>
      </c>
      <c r="C63" s="31">
        <v>4.5</v>
      </c>
      <c r="D63" s="36"/>
      <c r="E63" s="37"/>
      <c r="F63" s="92"/>
      <c r="G63" s="92"/>
      <c r="H63" s="92"/>
      <c r="I63" s="36"/>
      <c r="J63" s="28"/>
      <c r="K63" s="30"/>
      <c r="L63" s="36"/>
      <c r="M63" s="36"/>
      <c r="N63" s="36"/>
      <c r="O63" s="36"/>
      <c r="P63" s="36"/>
      <c r="Q63" s="26"/>
    </row>
    <row r="64" spans="1:17" s="4" customFormat="1" ht="16.5" thickBot="1" x14ac:dyDescent="0.3">
      <c r="A64" s="35" t="s">
        <v>56</v>
      </c>
      <c r="B64" s="31">
        <f>C64*1.33</f>
        <v>218.12</v>
      </c>
      <c r="C64" s="31">
        <v>164</v>
      </c>
      <c r="D64" s="36"/>
      <c r="E64" s="37"/>
      <c r="F64" s="92"/>
      <c r="G64" s="107"/>
      <c r="H64" s="92"/>
      <c r="I64" s="36"/>
      <c r="J64" s="28"/>
      <c r="K64" s="30"/>
      <c r="L64" s="36"/>
      <c r="M64" s="36"/>
      <c r="N64" s="36"/>
      <c r="O64" s="36"/>
      <c r="P64" s="36"/>
      <c r="Q64" s="26"/>
    </row>
    <row r="65" spans="1:17" s="4" customFormat="1" ht="16.5" thickBot="1" x14ac:dyDescent="0.3">
      <c r="A65" s="35" t="s">
        <v>57</v>
      </c>
      <c r="B65" s="31">
        <f>C65*1.43</f>
        <v>234.51999999999998</v>
      </c>
      <c r="C65" s="31">
        <v>164</v>
      </c>
      <c r="D65" s="36"/>
      <c r="E65" s="37"/>
      <c r="F65" s="92"/>
      <c r="G65" s="92"/>
      <c r="H65" s="92"/>
      <c r="I65" s="36"/>
      <c r="J65" s="95"/>
      <c r="K65" s="51"/>
      <c r="L65" s="36"/>
      <c r="M65" s="36"/>
      <c r="N65" s="36"/>
      <c r="O65" s="36"/>
      <c r="P65" s="36"/>
      <c r="Q65" s="26"/>
    </row>
    <row r="66" spans="1:17" s="4" customFormat="1" ht="16.5" thickBot="1" x14ac:dyDescent="0.3">
      <c r="A66" s="35" t="s">
        <v>58</v>
      </c>
      <c r="B66" s="31">
        <f>C66*1.54</f>
        <v>252.56</v>
      </c>
      <c r="C66" s="31">
        <v>164</v>
      </c>
      <c r="D66" s="36"/>
      <c r="E66" s="37"/>
      <c r="F66" s="92"/>
      <c r="G66" s="92"/>
      <c r="H66" s="92"/>
      <c r="I66" s="36"/>
      <c r="J66" s="95"/>
      <c r="K66" s="51"/>
      <c r="L66" s="36"/>
      <c r="M66" s="36"/>
      <c r="N66" s="36"/>
      <c r="O66" s="36"/>
      <c r="P66" s="36"/>
      <c r="Q66" s="26"/>
    </row>
    <row r="67" spans="1:17" s="4" customFormat="1" ht="16.5" thickBot="1" x14ac:dyDescent="0.3">
      <c r="A67" s="35" t="s">
        <v>59</v>
      </c>
      <c r="B67" s="31">
        <f>C67*1.67</f>
        <v>273.88</v>
      </c>
      <c r="C67" s="31">
        <v>164</v>
      </c>
      <c r="D67" s="36"/>
      <c r="E67" s="37"/>
      <c r="F67" s="92"/>
      <c r="G67" s="92"/>
      <c r="H67" s="92"/>
      <c r="I67" s="36"/>
      <c r="J67" s="95"/>
      <c r="K67" s="51"/>
      <c r="L67" s="36"/>
      <c r="M67" s="36"/>
      <c r="N67" s="36"/>
      <c r="O67" s="36"/>
      <c r="P67" s="36"/>
      <c r="Q67" s="26"/>
    </row>
    <row r="68" spans="1:17" s="4" customFormat="1" ht="16.5" thickBot="1" x14ac:dyDescent="0.3">
      <c r="A68" s="35" t="s">
        <v>50</v>
      </c>
      <c r="B68" s="108">
        <f>C68*1.19</f>
        <v>24.395</v>
      </c>
      <c r="C68" s="31">
        <v>20.5</v>
      </c>
      <c r="D68" s="36"/>
      <c r="E68" s="37"/>
      <c r="F68" s="92"/>
      <c r="G68" s="92"/>
      <c r="H68" s="92"/>
      <c r="I68" s="36"/>
      <c r="J68" s="28"/>
      <c r="K68" s="30"/>
      <c r="L68" s="36"/>
      <c r="M68" s="36"/>
      <c r="N68" s="36"/>
      <c r="O68" s="36"/>
      <c r="P68" s="36"/>
      <c r="Q68" s="26"/>
    </row>
    <row r="69" spans="1:17" s="4" customFormat="1" ht="16.5" thickBot="1" x14ac:dyDescent="0.3">
      <c r="A69" s="44" t="s">
        <v>67</v>
      </c>
      <c r="B69" s="32">
        <f>C69</f>
        <v>5</v>
      </c>
      <c r="C69" s="31">
        <v>5</v>
      </c>
      <c r="D69" s="36"/>
      <c r="E69" s="37"/>
      <c r="F69" s="93"/>
      <c r="G69" s="109"/>
      <c r="H69" s="93"/>
      <c r="I69" s="36"/>
      <c r="J69" s="95"/>
      <c r="K69" s="51"/>
      <c r="L69" s="36"/>
      <c r="M69" s="36"/>
      <c r="N69" s="36"/>
      <c r="O69" s="36"/>
      <c r="P69" s="36"/>
      <c r="Q69" s="26"/>
    </row>
    <row r="70" spans="1:17" s="4" customFormat="1" ht="16.5" thickBot="1" x14ac:dyDescent="0.3">
      <c r="A70" s="28" t="s">
        <v>68</v>
      </c>
      <c r="B70" s="29"/>
      <c r="C70" s="30"/>
      <c r="D70" s="31">
        <v>200</v>
      </c>
      <c r="E70" s="32">
        <v>0.2</v>
      </c>
      <c r="F70" s="56">
        <v>0.2</v>
      </c>
      <c r="G70" s="71">
        <v>20.399999999999999</v>
      </c>
      <c r="H70" s="56">
        <v>84</v>
      </c>
      <c r="I70" s="31">
        <v>1.6</v>
      </c>
      <c r="J70" s="95">
        <v>0</v>
      </c>
      <c r="K70" s="51"/>
      <c r="L70" s="31">
        <v>0</v>
      </c>
      <c r="M70" s="31">
        <v>0.1</v>
      </c>
      <c r="N70" s="89">
        <v>6.8</v>
      </c>
      <c r="O70" s="89">
        <v>4.0999999999999996</v>
      </c>
      <c r="P70" s="31">
        <v>3.4</v>
      </c>
      <c r="Q70" s="25">
        <v>0.9</v>
      </c>
    </row>
    <row r="71" spans="1:17" s="4" customFormat="1" ht="16.5" thickBot="1" x14ac:dyDescent="0.3">
      <c r="A71" s="35" t="s">
        <v>69</v>
      </c>
      <c r="B71" s="31">
        <f>C71*1.13</f>
        <v>50.849999999999994</v>
      </c>
      <c r="C71" s="31">
        <v>45</v>
      </c>
      <c r="D71" s="36"/>
      <c r="E71" s="37"/>
      <c r="F71" s="92"/>
      <c r="G71" s="92"/>
      <c r="H71" s="92"/>
      <c r="I71" s="36"/>
      <c r="J71" s="95"/>
      <c r="K71" s="51"/>
      <c r="L71" s="36"/>
      <c r="M71" s="36"/>
      <c r="N71" s="36"/>
      <c r="O71" s="36"/>
      <c r="P71" s="36"/>
      <c r="Q71" s="26"/>
    </row>
    <row r="72" spans="1:17" s="4" customFormat="1" ht="16.5" thickBot="1" x14ac:dyDescent="0.3">
      <c r="A72" s="35" t="s">
        <v>70</v>
      </c>
      <c r="B72" s="31">
        <f>C72*1.11</f>
        <v>49.95</v>
      </c>
      <c r="C72" s="31">
        <v>45</v>
      </c>
      <c r="D72" s="36"/>
      <c r="E72" s="37"/>
      <c r="F72" s="92"/>
      <c r="G72" s="92"/>
      <c r="H72" s="92"/>
      <c r="I72" s="36"/>
      <c r="J72" s="95"/>
      <c r="K72" s="51"/>
      <c r="L72" s="36"/>
      <c r="M72" s="36"/>
      <c r="N72" s="36"/>
      <c r="O72" s="36"/>
      <c r="P72" s="36"/>
      <c r="Q72" s="26"/>
    </row>
    <row r="73" spans="1:17" s="4" customFormat="1" ht="16.5" thickBot="1" x14ac:dyDescent="0.3">
      <c r="A73" s="35" t="s">
        <v>71</v>
      </c>
      <c r="B73" s="31">
        <f>C73*1.05</f>
        <v>47.25</v>
      </c>
      <c r="C73" s="31">
        <v>45</v>
      </c>
      <c r="D73" s="36"/>
      <c r="E73" s="37"/>
      <c r="F73" s="92"/>
      <c r="G73" s="92"/>
      <c r="H73" s="92"/>
      <c r="I73" s="36"/>
      <c r="J73" s="95"/>
      <c r="K73" s="51"/>
      <c r="L73" s="36"/>
      <c r="M73" s="36"/>
      <c r="N73" s="36"/>
      <c r="O73" s="36"/>
      <c r="P73" s="36"/>
      <c r="Q73" s="26"/>
    </row>
    <row r="74" spans="1:17" s="4" customFormat="1" ht="16.5" thickBot="1" x14ac:dyDescent="0.3">
      <c r="A74" s="35" t="s">
        <v>72</v>
      </c>
      <c r="B74" s="31">
        <f>C74</f>
        <v>10</v>
      </c>
      <c r="C74" s="31">
        <v>10</v>
      </c>
      <c r="D74" s="36"/>
      <c r="E74" s="37"/>
      <c r="F74" s="69"/>
      <c r="G74" s="92"/>
      <c r="H74" s="92"/>
      <c r="I74" s="36"/>
      <c r="J74" s="95"/>
      <c r="K74" s="51"/>
      <c r="L74" s="36"/>
      <c r="M74" s="36"/>
      <c r="N74" s="36"/>
      <c r="O74" s="36"/>
      <c r="P74" s="36"/>
      <c r="Q74" s="26"/>
    </row>
    <row r="75" spans="1:17" s="4" customFormat="1" ht="16.5" thickBot="1" x14ac:dyDescent="0.3">
      <c r="A75" s="110" t="s">
        <v>73</v>
      </c>
      <c r="B75" s="31">
        <v>50</v>
      </c>
      <c r="C75" s="31">
        <v>50</v>
      </c>
      <c r="D75" s="31">
        <v>50</v>
      </c>
      <c r="E75" s="32">
        <v>3.3</v>
      </c>
      <c r="F75" s="56">
        <v>0.6</v>
      </c>
      <c r="G75" s="111">
        <v>17.100000000000001</v>
      </c>
      <c r="H75" s="56">
        <v>87</v>
      </c>
      <c r="I75" s="31">
        <v>0</v>
      </c>
      <c r="J75" s="95">
        <v>0.06</v>
      </c>
      <c r="K75" s="51"/>
      <c r="L75" s="31">
        <v>0</v>
      </c>
      <c r="M75" s="31">
        <v>0.44</v>
      </c>
      <c r="N75" s="89">
        <v>10.75</v>
      </c>
      <c r="O75" s="89">
        <v>48.25</v>
      </c>
      <c r="P75" s="31">
        <v>14.38</v>
      </c>
      <c r="Q75" s="25">
        <v>1.19</v>
      </c>
    </row>
    <row r="76" spans="1:17" s="4" customFormat="1" ht="16.5" thickBot="1" x14ac:dyDescent="0.3">
      <c r="A76" s="110" t="s">
        <v>74</v>
      </c>
      <c r="B76" s="31">
        <v>100</v>
      </c>
      <c r="C76" s="31">
        <v>100</v>
      </c>
      <c r="D76" s="34">
        <v>100</v>
      </c>
      <c r="E76" s="32">
        <v>8.6</v>
      </c>
      <c r="F76" s="56">
        <v>1.4</v>
      </c>
      <c r="G76" s="112">
        <v>46.7</v>
      </c>
      <c r="H76" s="56">
        <v>235.7</v>
      </c>
      <c r="I76" s="31">
        <v>0</v>
      </c>
      <c r="J76" s="95">
        <v>0.43</v>
      </c>
      <c r="K76" s="51"/>
      <c r="L76" s="31">
        <v>0</v>
      </c>
      <c r="M76" s="31">
        <v>0</v>
      </c>
      <c r="N76" s="89">
        <v>14.2</v>
      </c>
      <c r="O76" s="89">
        <v>46.26</v>
      </c>
      <c r="P76" s="31">
        <v>13.9</v>
      </c>
      <c r="Q76" s="25">
        <v>0.35</v>
      </c>
    </row>
    <row r="77" spans="1:17" s="4" customFormat="1" ht="16.5" thickBot="1" x14ac:dyDescent="0.3">
      <c r="A77" s="110" t="s">
        <v>75</v>
      </c>
      <c r="B77" s="34"/>
      <c r="C77" s="32"/>
      <c r="D77" s="56">
        <v>140</v>
      </c>
      <c r="E77" s="108">
        <v>2.2000000000000002</v>
      </c>
      <c r="F77" s="108">
        <v>4</v>
      </c>
      <c r="G77" s="108">
        <v>10</v>
      </c>
      <c r="H77" s="108">
        <v>78</v>
      </c>
      <c r="I77" s="34"/>
      <c r="J77" s="113"/>
      <c r="K77" s="94"/>
      <c r="L77" s="34"/>
      <c r="M77" s="34"/>
      <c r="N77" s="114"/>
      <c r="O77" s="114"/>
      <c r="P77" s="34"/>
      <c r="Q77" s="115"/>
    </row>
    <row r="78" spans="1:17" s="4" customFormat="1" ht="16.5" thickBot="1" x14ac:dyDescent="0.3">
      <c r="A78" s="116" t="s">
        <v>76</v>
      </c>
      <c r="B78" s="117"/>
      <c r="C78" s="118"/>
      <c r="D78" s="119">
        <f>D76+D75+D70+D61+D39+260+D77</f>
        <v>1100</v>
      </c>
      <c r="E78" s="120">
        <f>E76+E75+E70+E61+E47+E39+E77</f>
        <v>29.729999999999997</v>
      </c>
      <c r="F78" s="121">
        <f>F76+F75+F70+F61+F47+F39+F77</f>
        <v>32.019999999999996</v>
      </c>
      <c r="G78" s="122">
        <f>G76+G75+G70+G61+G47+G39+G77</f>
        <v>132.19999999999999</v>
      </c>
      <c r="H78" s="122">
        <f>H76+H75+H70+H61+H47+H39+H77</f>
        <v>945.90000000000009</v>
      </c>
      <c r="I78" s="123">
        <f>I76+I75+I70+I61+I47+I39</f>
        <v>18.39</v>
      </c>
      <c r="J78" s="124">
        <v>1.1499999999999999</v>
      </c>
      <c r="K78" s="125"/>
      <c r="L78" s="123">
        <v>46.31</v>
      </c>
      <c r="M78" s="123">
        <v>26.12</v>
      </c>
      <c r="N78" s="126">
        <v>252.91</v>
      </c>
      <c r="O78" s="126">
        <v>512.20000000000005</v>
      </c>
      <c r="P78" s="123">
        <v>137.41999999999999</v>
      </c>
      <c r="Q78" s="127">
        <v>15.73</v>
      </c>
    </row>
    <row r="79" spans="1:17" s="4" customFormat="1" ht="16.5" thickBot="1" x14ac:dyDescent="0.3">
      <c r="A79" s="128" t="s">
        <v>77</v>
      </c>
      <c r="B79" s="129"/>
      <c r="C79" s="129"/>
      <c r="D79" s="130">
        <f>D78+D34</f>
        <v>1650</v>
      </c>
      <c r="E79" s="131">
        <f>E78+E34</f>
        <v>51.789999999999992</v>
      </c>
      <c r="F79" s="131">
        <f>F78+F34</f>
        <v>54.929999999999993</v>
      </c>
      <c r="G79" s="132">
        <f>G78+G34</f>
        <v>226.73999999999998</v>
      </c>
      <c r="H79" s="133">
        <f>H78+H34</f>
        <v>1615.49</v>
      </c>
      <c r="I79" s="134"/>
      <c r="J79" s="135"/>
      <c r="K79" s="135"/>
      <c r="L79" s="131"/>
      <c r="M79" s="131"/>
      <c r="N79" s="136"/>
      <c r="O79" s="136"/>
      <c r="P79" s="131"/>
      <c r="Q79" s="137"/>
    </row>
    <row r="80" spans="1:17" s="4" customFormat="1" ht="16.5" thickBot="1" x14ac:dyDescent="0.3">
      <c r="A80" s="138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9"/>
    </row>
    <row r="81" spans="1:17" s="4" customFormat="1" ht="16.5" thickBot="1" x14ac:dyDescent="0.3">
      <c r="A81" s="8" t="s">
        <v>78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0"/>
      <c r="P81" s="138"/>
      <c r="Q81" s="139"/>
    </row>
    <row r="82" spans="1:17" s="4" customFormat="1" ht="16.5" thickBot="1" x14ac:dyDescent="0.3">
      <c r="A82" s="140"/>
      <c r="B82" s="36"/>
      <c r="C82" s="36"/>
      <c r="D82" s="95" t="s">
        <v>4</v>
      </c>
      <c r="E82" s="50"/>
      <c r="F82" s="50"/>
      <c r="G82" s="50"/>
      <c r="H82" s="141"/>
      <c r="I82" s="142"/>
      <c r="J82" s="142"/>
      <c r="K82" s="142"/>
      <c r="L82" s="142"/>
      <c r="M82" s="142"/>
      <c r="N82" s="142"/>
      <c r="O82" s="143"/>
      <c r="P82" s="138"/>
      <c r="Q82" s="139"/>
    </row>
    <row r="83" spans="1:17" s="4" customFormat="1" ht="16.5" thickBot="1" x14ac:dyDescent="0.3">
      <c r="A83" s="144" t="s">
        <v>6</v>
      </c>
      <c r="B83" s="145" t="s">
        <v>2</v>
      </c>
      <c r="C83" s="146" t="s">
        <v>3</v>
      </c>
      <c r="D83" s="145" t="s">
        <v>7</v>
      </c>
      <c r="E83" s="145" t="s">
        <v>8</v>
      </c>
      <c r="F83" s="145" t="s">
        <v>9</v>
      </c>
      <c r="G83" s="145" t="s">
        <v>10</v>
      </c>
      <c r="H83" s="145" t="s">
        <v>11</v>
      </c>
      <c r="I83" s="50"/>
      <c r="J83" s="50"/>
      <c r="K83" s="51"/>
      <c r="L83" s="95" t="s">
        <v>13</v>
      </c>
      <c r="M83" s="50"/>
      <c r="N83" s="50"/>
      <c r="O83" s="51"/>
      <c r="P83" s="138"/>
      <c r="Q83" s="139"/>
    </row>
    <row r="84" spans="1:17" s="4" customFormat="1" ht="16.5" thickBot="1" x14ac:dyDescent="0.3">
      <c r="A84" s="147"/>
      <c r="B84" s="148"/>
      <c r="C84" s="149"/>
      <c r="D84" s="148"/>
      <c r="E84" s="148"/>
      <c r="F84" s="148"/>
      <c r="G84" s="148"/>
      <c r="H84" s="148"/>
      <c r="I84" s="31" t="s">
        <v>15</v>
      </c>
      <c r="J84" s="31" t="s">
        <v>16</v>
      </c>
      <c r="K84" s="31" t="s">
        <v>17</v>
      </c>
      <c r="L84" s="31" t="s">
        <v>18</v>
      </c>
      <c r="M84" s="31" t="s">
        <v>19</v>
      </c>
      <c r="N84" s="31" t="s">
        <v>20</v>
      </c>
      <c r="O84" s="31" t="s">
        <v>21</v>
      </c>
      <c r="P84" s="138"/>
      <c r="Q84" s="139"/>
    </row>
    <row r="85" spans="1:17" s="4" customFormat="1" ht="16.5" thickBot="1" x14ac:dyDescent="0.3">
      <c r="A85" s="28" t="s">
        <v>79</v>
      </c>
      <c r="B85" s="29"/>
      <c r="C85" s="30"/>
      <c r="D85" s="31" t="s">
        <v>80</v>
      </c>
      <c r="E85" s="31">
        <v>13.72</v>
      </c>
      <c r="F85" s="108">
        <v>11.6</v>
      </c>
      <c r="G85" s="108">
        <v>6.2</v>
      </c>
      <c r="H85" s="31">
        <v>283.62</v>
      </c>
      <c r="I85" s="31">
        <v>0.12</v>
      </c>
      <c r="J85" s="31">
        <v>21.45</v>
      </c>
      <c r="K85" s="31">
        <v>0</v>
      </c>
      <c r="L85" s="31">
        <v>9.8000000000000007</v>
      </c>
      <c r="M85" s="31">
        <v>20.92</v>
      </c>
      <c r="N85" s="31">
        <v>3.2</v>
      </c>
      <c r="O85" s="31">
        <v>0.65</v>
      </c>
      <c r="P85" s="138"/>
      <c r="Q85" s="139"/>
    </row>
    <row r="86" spans="1:17" s="4" customFormat="1" ht="16.5" thickBot="1" x14ac:dyDescent="0.3">
      <c r="A86" s="35" t="s">
        <v>27</v>
      </c>
      <c r="B86" s="31">
        <v>110</v>
      </c>
      <c r="C86" s="31">
        <v>110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138"/>
      <c r="Q86" s="139"/>
    </row>
    <row r="87" spans="1:17" s="4" customFormat="1" ht="16.5" thickBot="1" x14ac:dyDescent="0.3">
      <c r="A87" s="35" t="s">
        <v>35</v>
      </c>
      <c r="B87" s="31">
        <f>C87</f>
        <v>110</v>
      </c>
      <c r="C87" s="31">
        <v>110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138"/>
      <c r="Q87" s="139"/>
    </row>
    <row r="88" spans="1:17" s="4" customFormat="1" ht="16.5" thickBot="1" x14ac:dyDescent="0.3">
      <c r="A88" s="35" t="s">
        <v>34</v>
      </c>
      <c r="B88" s="31">
        <v>2</v>
      </c>
      <c r="C88" s="31">
        <v>2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138"/>
      <c r="Q88" s="139"/>
    </row>
    <row r="89" spans="1:17" s="4" customFormat="1" ht="16.5" thickBot="1" x14ac:dyDescent="0.3">
      <c r="A89" s="35" t="s">
        <v>48</v>
      </c>
      <c r="B89" s="31">
        <v>52</v>
      </c>
      <c r="C89" s="31">
        <v>50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138"/>
      <c r="Q89" s="139"/>
    </row>
    <row r="90" spans="1:17" s="4" customFormat="1" ht="16.5" thickBot="1" x14ac:dyDescent="0.3">
      <c r="A90" s="35" t="s">
        <v>81</v>
      </c>
      <c r="B90" s="31">
        <f>C90*1.66</f>
        <v>83</v>
      </c>
      <c r="C90" s="31">
        <v>50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138"/>
      <c r="Q90" s="139"/>
    </row>
    <row r="91" spans="1:17" s="4" customFormat="1" ht="16.5" thickBot="1" x14ac:dyDescent="0.3">
      <c r="A91" s="35" t="s">
        <v>82</v>
      </c>
      <c r="B91" s="31">
        <f>C91*1.66</f>
        <v>83</v>
      </c>
      <c r="C91" s="31">
        <v>50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138"/>
      <c r="Q91" s="139"/>
    </row>
    <row r="92" spans="1:17" s="4" customFormat="1" ht="16.5" thickBot="1" x14ac:dyDescent="0.3">
      <c r="A92" s="35" t="s">
        <v>26</v>
      </c>
      <c r="B92" s="31">
        <v>5</v>
      </c>
      <c r="C92" s="31">
        <v>5</v>
      </c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138"/>
      <c r="Q92" s="139"/>
    </row>
    <row r="93" spans="1:17" s="4" customFormat="1" ht="16.5" thickBot="1" x14ac:dyDescent="0.3">
      <c r="A93" s="110" t="s">
        <v>83</v>
      </c>
      <c r="B93" s="32"/>
      <c r="C93" s="31"/>
      <c r="D93" s="31">
        <v>100</v>
      </c>
      <c r="E93" s="108">
        <v>7.3</v>
      </c>
      <c r="F93" s="108">
        <v>11.1</v>
      </c>
      <c r="G93" s="108">
        <v>58.6</v>
      </c>
      <c r="H93" s="108">
        <v>323.60000000000002</v>
      </c>
      <c r="I93" s="31">
        <v>1.2E-2</v>
      </c>
      <c r="J93" s="31">
        <v>1.0489999999999999</v>
      </c>
      <c r="K93" s="31">
        <v>0</v>
      </c>
      <c r="L93" s="31">
        <v>9.08</v>
      </c>
      <c r="M93" s="31">
        <v>6.76</v>
      </c>
      <c r="N93" s="31">
        <v>1.1499999999999999</v>
      </c>
      <c r="O93" s="31">
        <v>9.0999999999999998E-2</v>
      </c>
      <c r="P93" s="138"/>
      <c r="Q93" s="139"/>
    </row>
    <row r="94" spans="1:17" s="4" customFormat="1" ht="16.5" thickBot="1" x14ac:dyDescent="0.3">
      <c r="A94" s="52" t="s">
        <v>32</v>
      </c>
      <c r="B94" s="150">
        <f>C94</f>
        <v>84.997</v>
      </c>
      <c r="C94" s="150">
        <f>C95+C96+C97+C98+C99+C100+C101+C102+C103+C104</f>
        <v>84.997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138"/>
      <c r="Q94" s="139"/>
    </row>
    <row r="95" spans="1:17" s="4" customFormat="1" ht="16.5" thickBot="1" x14ac:dyDescent="0.3">
      <c r="A95" s="151" t="s">
        <v>33</v>
      </c>
      <c r="B95" s="56">
        <f>C95</f>
        <v>54.87</v>
      </c>
      <c r="C95" s="111">
        <v>54.87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138"/>
      <c r="Q95" s="139"/>
    </row>
    <row r="96" spans="1:17" s="4" customFormat="1" ht="16.5" thickBot="1" x14ac:dyDescent="0.3">
      <c r="A96" s="151" t="s">
        <v>25</v>
      </c>
      <c r="B96" s="56">
        <f t="shared" ref="B96" si="2">C96</f>
        <v>6.3</v>
      </c>
      <c r="C96" s="152">
        <v>6.3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138"/>
      <c r="Q96" s="139"/>
    </row>
    <row r="97" spans="1:17" s="4" customFormat="1" ht="16.5" thickBot="1" x14ac:dyDescent="0.3">
      <c r="A97" s="151" t="s">
        <v>27</v>
      </c>
      <c r="B97" s="153">
        <f>C97*1.14</f>
        <v>2.4167999999999998</v>
      </c>
      <c r="C97" s="152">
        <v>2.12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138"/>
      <c r="Q97" s="139"/>
    </row>
    <row r="98" spans="1:17" s="4" customFormat="1" ht="16.5" thickBot="1" x14ac:dyDescent="0.3">
      <c r="A98" s="151" t="s">
        <v>26</v>
      </c>
      <c r="B98" s="56">
        <f t="shared" ref="B98:B104" si="3">C98</f>
        <v>2.12</v>
      </c>
      <c r="C98" s="152">
        <v>2.12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138"/>
      <c r="Q98" s="139"/>
    </row>
    <row r="99" spans="1:17" s="4" customFormat="1" ht="16.5" thickBot="1" x14ac:dyDescent="0.3">
      <c r="A99" s="151" t="s">
        <v>34</v>
      </c>
      <c r="B99" s="56">
        <f t="shared" si="3"/>
        <v>2.12</v>
      </c>
      <c r="C99" s="152">
        <v>2.12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138"/>
      <c r="Q99" s="139"/>
    </row>
    <row r="100" spans="1:17" s="4" customFormat="1" ht="16.5" thickBot="1" x14ac:dyDescent="0.3">
      <c r="A100" s="151" t="s">
        <v>35</v>
      </c>
      <c r="B100" s="56">
        <f t="shared" si="3"/>
        <v>1.41</v>
      </c>
      <c r="C100" s="152">
        <v>1.41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138"/>
      <c r="Q100" s="139"/>
    </row>
    <row r="101" spans="1:17" s="4" customFormat="1" ht="16.5" thickBot="1" x14ac:dyDescent="0.3">
      <c r="A101" s="151" t="s">
        <v>36</v>
      </c>
      <c r="B101" s="154">
        <f t="shared" si="3"/>
        <v>7.0000000000000007E-2</v>
      </c>
      <c r="C101" s="152">
        <v>7.0000000000000007E-2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138"/>
      <c r="Q101" s="139"/>
    </row>
    <row r="102" spans="1:17" s="4" customFormat="1" ht="16.5" thickBot="1" x14ac:dyDescent="0.3">
      <c r="A102" s="155" t="s">
        <v>37</v>
      </c>
      <c r="B102" s="156">
        <f t="shared" si="3"/>
        <v>0.4</v>
      </c>
      <c r="C102" s="157">
        <v>0.4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138"/>
      <c r="Q102" s="139"/>
    </row>
    <row r="103" spans="1:17" s="4" customFormat="1" ht="16.5" thickBot="1" x14ac:dyDescent="0.3">
      <c r="A103" s="35" t="s">
        <v>38</v>
      </c>
      <c r="B103" s="31">
        <f t="shared" si="3"/>
        <v>7.0000000000000001E-3</v>
      </c>
      <c r="C103" s="31">
        <v>7.0000000000000001E-3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138"/>
      <c r="Q103" s="139"/>
    </row>
    <row r="104" spans="1:17" s="4" customFormat="1" ht="16.5" thickBot="1" x14ac:dyDescent="0.3">
      <c r="A104" s="35" t="s">
        <v>39</v>
      </c>
      <c r="B104" s="31">
        <f t="shared" si="3"/>
        <v>15.58</v>
      </c>
      <c r="C104" s="31">
        <v>15.58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138"/>
      <c r="Q104" s="139"/>
    </row>
    <row r="105" spans="1:17" s="4" customFormat="1" ht="16.5" thickBot="1" x14ac:dyDescent="0.3">
      <c r="A105" s="35" t="s">
        <v>84</v>
      </c>
      <c r="B105" s="31">
        <f>C105</f>
        <v>15</v>
      </c>
      <c r="C105" s="31">
        <v>15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138"/>
      <c r="Q105" s="139"/>
    </row>
    <row r="106" spans="1:17" s="4" customFormat="1" ht="16.5" thickBot="1" x14ac:dyDescent="0.3">
      <c r="A106" s="35" t="s">
        <v>85</v>
      </c>
      <c r="B106" s="31">
        <v>2</v>
      </c>
      <c r="C106" s="31">
        <v>2</v>
      </c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138"/>
      <c r="Q106" s="139"/>
    </row>
    <row r="107" spans="1:17" s="4" customFormat="1" ht="16.5" thickBot="1" x14ac:dyDescent="0.3">
      <c r="A107" s="35" t="s">
        <v>86</v>
      </c>
      <c r="B107" s="31">
        <v>7.6</v>
      </c>
      <c r="C107" s="31">
        <v>7.6</v>
      </c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138"/>
      <c r="Q107" s="139"/>
    </row>
    <row r="108" spans="1:17" s="4" customFormat="1" ht="16.5" thickBot="1" x14ac:dyDescent="0.3">
      <c r="A108" s="35" t="s">
        <v>26</v>
      </c>
      <c r="B108" s="31">
        <v>3.7</v>
      </c>
      <c r="C108" s="31">
        <v>3.7</v>
      </c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138"/>
      <c r="Q108" s="139"/>
    </row>
    <row r="109" spans="1:17" s="4" customFormat="1" ht="16.5" thickBot="1" x14ac:dyDescent="0.3">
      <c r="A109" s="35" t="s">
        <v>72</v>
      </c>
      <c r="B109" s="31">
        <v>3.7</v>
      </c>
      <c r="C109" s="31">
        <v>3.7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138"/>
      <c r="Q109" s="139"/>
    </row>
    <row r="110" spans="1:17" s="4" customFormat="1" ht="16.5" thickBot="1" x14ac:dyDescent="0.3">
      <c r="A110" s="35" t="s">
        <v>87</v>
      </c>
      <c r="B110" s="31"/>
      <c r="C110" s="31">
        <v>15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138"/>
      <c r="Q110" s="139"/>
    </row>
    <row r="111" spans="1:17" s="4" customFormat="1" ht="16.5" thickBot="1" x14ac:dyDescent="0.3">
      <c r="A111" s="28" t="s">
        <v>88</v>
      </c>
      <c r="B111" s="29"/>
      <c r="C111" s="30"/>
      <c r="D111" s="31">
        <v>200</v>
      </c>
      <c r="E111" s="108">
        <v>0.4</v>
      </c>
      <c r="F111" s="108">
        <v>0.1</v>
      </c>
      <c r="G111" s="108">
        <v>13.7</v>
      </c>
      <c r="H111" s="108">
        <v>57</v>
      </c>
      <c r="I111" s="31">
        <v>0</v>
      </c>
      <c r="J111" s="31">
        <v>0</v>
      </c>
      <c r="K111" s="31">
        <v>0</v>
      </c>
      <c r="L111" s="31">
        <v>0.2</v>
      </c>
      <c r="M111" s="31">
        <v>0</v>
      </c>
      <c r="N111" s="31">
        <v>0</v>
      </c>
      <c r="O111" s="31">
        <v>0.02</v>
      </c>
      <c r="P111" s="138"/>
      <c r="Q111" s="139"/>
    </row>
    <row r="112" spans="1:17" s="4" customFormat="1" ht="16.5" thickBot="1" x14ac:dyDescent="0.3">
      <c r="A112" s="35" t="s">
        <v>89</v>
      </c>
      <c r="B112" s="31">
        <v>2</v>
      </c>
      <c r="C112" s="31">
        <v>2</v>
      </c>
      <c r="D112" s="36"/>
      <c r="E112" s="36"/>
      <c r="F112" s="36"/>
      <c r="G112" s="36"/>
      <c r="H112" s="158"/>
      <c r="I112" s="36"/>
      <c r="J112" s="36"/>
      <c r="K112" s="36"/>
      <c r="L112" s="36"/>
      <c r="M112" s="36"/>
      <c r="N112" s="36"/>
      <c r="O112" s="36"/>
      <c r="P112" s="138"/>
      <c r="Q112" s="139"/>
    </row>
    <row r="113" spans="1:17" s="4" customFormat="1" ht="16.5" thickBot="1" x14ac:dyDescent="0.3">
      <c r="A113" s="35" t="s">
        <v>72</v>
      </c>
      <c r="B113" s="31">
        <f>C113</f>
        <v>10</v>
      </c>
      <c r="C113" s="31">
        <v>10</v>
      </c>
      <c r="D113" s="158"/>
      <c r="E113" s="158"/>
      <c r="F113" s="158"/>
      <c r="G113" s="159"/>
      <c r="H113" s="92"/>
      <c r="I113" s="158"/>
      <c r="J113" s="36"/>
      <c r="K113" s="36"/>
      <c r="L113" s="36"/>
      <c r="M113" s="36"/>
      <c r="N113" s="36"/>
      <c r="O113" s="36"/>
      <c r="P113" s="138"/>
      <c r="Q113" s="139"/>
    </row>
    <row r="114" spans="1:17" s="4" customFormat="1" ht="16.5" thickBot="1" x14ac:dyDescent="0.3">
      <c r="A114" s="116" t="s">
        <v>44</v>
      </c>
      <c r="B114" s="160"/>
      <c r="C114" s="160"/>
      <c r="D114" s="119">
        <f>D111+D93+250</f>
        <v>550</v>
      </c>
      <c r="E114" s="161">
        <f>E111+E93+E85</f>
        <v>21.42</v>
      </c>
      <c r="F114" s="161">
        <f>F111+F85+F93</f>
        <v>22.799999999999997</v>
      </c>
      <c r="G114" s="161">
        <f>G111+G93+G85</f>
        <v>78.5</v>
      </c>
      <c r="H114" s="161">
        <f>H111+H93+H85</f>
        <v>664.22</v>
      </c>
      <c r="I114" s="162"/>
      <c r="J114" s="163"/>
      <c r="K114" s="164"/>
      <c r="L114" s="164"/>
      <c r="M114" s="164"/>
      <c r="N114" s="165"/>
      <c r="O114" s="165"/>
      <c r="P114" s="166"/>
      <c r="Q114" s="167"/>
    </row>
    <row r="115" spans="1:17" s="4" customFormat="1" ht="16.5" thickBot="1" x14ac:dyDescent="0.3">
      <c r="A115" s="8" t="s">
        <v>90</v>
      </c>
      <c r="B115" s="9"/>
      <c r="C115" s="9"/>
      <c r="D115" s="85"/>
      <c r="E115" s="85"/>
      <c r="F115" s="85"/>
      <c r="G115" s="85"/>
      <c r="H115" s="85"/>
      <c r="I115" s="85"/>
      <c r="J115" s="9"/>
      <c r="K115" s="9"/>
      <c r="L115" s="9"/>
      <c r="M115" s="9"/>
      <c r="N115" s="9"/>
      <c r="O115" s="10"/>
      <c r="P115" s="138"/>
      <c r="Q115" s="139"/>
    </row>
    <row r="116" spans="1:17" s="4" customFormat="1" ht="16.5" thickBot="1" x14ac:dyDescent="0.3">
      <c r="A116" s="140"/>
      <c r="B116" s="34" t="s">
        <v>91</v>
      </c>
      <c r="C116" s="146" t="s">
        <v>3</v>
      </c>
      <c r="D116" s="95" t="s">
        <v>4</v>
      </c>
      <c r="E116" s="50"/>
      <c r="F116" s="50"/>
      <c r="G116" s="50"/>
      <c r="H116" s="141"/>
      <c r="I116" s="142"/>
      <c r="J116" s="142"/>
      <c r="K116" s="142"/>
      <c r="L116" s="142"/>
      <c r="M116" s="142"/>
      <c r="N116" s="142"/>
      <c r="O116" s="143"/>
      <c r="P116" s="138"/>
      <c r="Q116" s="139"/>
    </row>
    <row r="117" spans="1:17" s="4" customFormat="1" ht="16.5" thickBot="1" x14ac:dyDescent="0.3">
      <c r="A117" s="144" t="s">
        <v>6</v>
      </c>
      <c r="B117" s="34" t="s">
        <v>92</v>
      </c>
      <c r="C117" s="168"/>
      <c r="D117" s="169" t="s">
        <v>7</v>
      </c>
      <c r="E117" s="145" t="s">
        <v>8</v>
      </c>
      <c r="F117" s="145" t="s">
        <v>9</v>
      </c>
      <c r="G117" s="145" t="s">
        <v>10</v>
      </c>
      <c r="H117" s="145" t="s">
        <v>11</v>
      </c>
      <c r="I117" s="50"/>
      <c r="J117" s="50"/>
      <c r="K117" s="51"/>
      <c r="L117" s="95" t="s">
        <v>13</v>
      </c>
      <c r="M117" s="50"/>
      <c r="N117" s="50"/>
      <c r="O117" s="51"/>
      <c r="P117" s="138"/>
      <c r="Q117" s="139"/>
    </row>
    <row r="118" spans="1:17" s="4" customFormat="1" ht="16.5" thickBot="1" x14ac:dyDescent="0.3">
      <c r="A118" s="147"/>
      <c r="B118" s="170"/>
      <c r="C118" s="149"/>
      <c r="D118" s="171"/>
      <c r="E118" s="148"/>
      <c r="F118" s="148"/>
      <c r="G118" s="148"/>
      <c r="H118" s="148"/>
      <c r="I118" s="31" t="s">
        <v>15</v>
      </c>
      <c r="J118" s="31" t="s">
        <v>16</v>
      </c>
      <c r="K118" s="31" t="s">
        <v>17</v>
      </c>
      <c r="L118" s="31" t="s">
        <v>18</v>
      </c>
      <c r="M118" s="31" t="s">
        <v>19</v>
      </c>
      <c r="N118" s="31" t="s">
        <v>20</v>
      </c>
      <c r="O118" s="31" t="s">
        <v>21</v>
      </c>
      <c r="P118" s="138"/>
      <c r="Q118" s="139"/>
    </row>
    <row r="119" spans="1:17" s="4" customFormat="1" ht="16.5" thickBot="1" x14ac:dyDescent="0.3">
      <c r="A119" s="28" t="s">
        <v>93</v>
      </c>
      <c r="B119" s="29"/>
      <c r="C119" s="30"/>
      <c r="D119" s="31">
        <v>100</v>
      </c>
      <c r="E119" s="31">
        <v>1.54</v>
      </c>
      <c r="F119" s="31">
        <v>8.15</v>
      </c>
      <c r="G119" s="108">
        <v>7.1</v>
      </c>
      <c r="H119" s="108">
        <v>107</v>
      </c>
      <c r="I119" s="31">
        <v>0.06</v>
      </c>
      <c r="J119" s="31">
        <v>0</v>
      </c>
      <c r="K119" s="31">
        <v>0</v>
      </c>
      <c r="L119" s="31">
        <v>31.8</v>
      </c>
      <c r="M119" s="31">
        <v>40.93</v>
      </c>
      <c r="N119" s="31">
        <v>19.829999999999998</v>
      </c>
      <c r="O119" s="31">
        <v>0.81</v>
      </c>
      <c r="P119" s="138"/>
      <c r="Q119" s="139"/>
    </row>
    <row r="120" spans="1:17" s="4" customFormat="1" ht="16.5" thickBot="1" x14ac:dyDescent="0.3">
      <c r="A120" s="35" t="s">
        <v>56</v>
      </c>
      <c r="B120" s="31">
        <f>C120*1.33</f>
        <v>26.6</v>
      </c>
      <c r="C120" s="31">
        <v>20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138"/>
      <c r="Q120" s="139"/>
    </row>
    <row r="121" spans="1:17" s="4" customFormat="1" ht="16.5" thickBot="1" x14ac:dyDescent="0.3">
      <c r="A121" s="35" t="s">
        <v>57</v>
      </c>
      <c r="B121" s="31">
        <f>C121*1.43</f>
        <v>28.599999999999998</v>
      </c>
      <c r="C121" s="31">
        <v>20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138"/>
      <c r="Q121" s="139"/>
    </row>
    <row r="122" spans="1:17" s="4" customFormat="1" ht="16.5" thickBot="1" x14ac:dyDescent="0.3">
      <c r="A122" s="35" t="s">
        <v>58</v>
      </c>
      <c r="B122" s="31">
        <f>C122*1.54</f>
        <v>30.8</v>
      </c>
      <c r="C122" s="31">
        <v>20</v>
      </c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138"/>
      <c r="Q122" s="139"/>
    </row>
    <row r="123" spans="1:17" s="4" customFormat="1" ht="16.5" thickBot="1" x14ac:dyDescent="0.3">
      <c r="A123" s="35" t="s">
        <v>59</v>
      </c>
      <c r="B123" s="31">
        <f>C123*1.67</f>
        <v>33.4</v>
      </c>
      <c r="C123" s="31">
        <v>20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138"/>
      <c r="Q123" s="139"/>
    </row>
    <row r="124" spans="1:17" s="4" customFormat="1" ht="16.5" thickBot="1" x14ac:dyDescent="0.3">
      <c r="A124" s="35" t="s">
        <v>94</v>
      </c>
      <c r="B124" s="31"/>
      <c r="C124" s="31">
        <f>C123*1.09</f>
        <v>21.8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138"/>
      <c r="Q124" s="139"/>
    </row>
    <row r="125" spans="1:17" s="4" customFormat="1" ht="16.5" thickBot="1" x14ac:dyDescent="0.3">
      <c r="A125" s="35" t="s">
        <v>95</v>
      </c>
      <c r="B125" s="31">
        <f>C125*1.25</f>
        <v>18.75</v>
      </c>
      <c r="C125" s="31">
        <v>15</v>
      </c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138"/>
      <c r="Q125" s="139"/>
    </row>
    <row r="126" spans="1:17" s="4" customFormat="1" ht="16.5" thickBot="1" x14ac:dyDescent="0.3">
      <c r="A126" s="52" t="s">
        <v>96</v>
      </c>
      <c r="B126" s="31">
        <f>C126*1.33</f>
        <v>19.950000000000003</v>
      </c>
      <c r="C126" s="31">
        <v>15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138"/>
      <c r="Q126" s="139"/>
    </row>
    <row r="127" spans="1:17" s="4" customFormat="1" ht="16.5" thickBot="1" x14ac:dyDescent="0.3">
      <c r="A127" s="55" t="s">
        <v>97</v>
      </c>
      <c r="B127" s="31"/>
      <c r="C127" s="31">
        <f>C126*1.09</f>
        <v>16.350000000000001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138"/>
      <c r="Q127" s="139"/>
    </row>
    <row r="128" spans="1:17" s="4" customFormat="1" ht="16.5" thickBot="1" x14ac:dyDescent="0.3">
      <c r="A128" s="55" t="s">
        <v>61</v>
      </c>
      <c r="B128" s="31">
        <f>C128*1.25</f>
        <v>12.5</v>
      </c>
      <c r="C128" s="31">
        <v>10</v>
      </c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138"/>
      <c r="Q128" s="139"/>
    </row>
    <row r="129" spans="1:17" s="4" customFormat="1" ht="16.5" thickBot="1" x14ac:dyDescent="0.3">
      <c r="A129" s="103" t="s">
        <v>62</v>
      </c>
      <c r="B129" s="31">
        <f>C129*1.33</f>
        <v>13.3</v>
      </c>
      <c r="C129" s="31">
        <v>10</v>
      </c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138"/>
      <c r="Q129" s="139"/>
    </row>
    <row r="130" spans="1:17" s="4" customFormat="1" ht="16.5" thickBot="1" x14ac:dyDescent="0.3">
      <c r="A130" s="55" t="s">
        <v>98</v>
      </c>
      <c r="B130" s="31"/>
      <c r="C130" s="31">
        <f>C129*1.09</f>
        <v>10.9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138"/>
      <c r="Q130" s="139"/>
    </row>
    <row r="131" spans="1:17" s="4" customFormat="1" ht="16.5" thickBot="1" x14ac:dyDescent="0.3">
      <c r="A131" s="55" t="s">
        <v>63</v>
      </c>
      <c r="B131" s="31">
        <v>31.25</v>
      </c>
      <c r="C131" s="31">
        <v>15</v>
      </c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138"/>
      <c r="Q131" s="139"/>
    </row>
    <row r="132" spans="1:17" s="4" customFormat="1" ht="16.5" thickBot="1" x14ac:dyDescent="0.3">
      <c r="A132" s="35" t="s">
        <v>99</v>
      </c>
      <c r="B132" s="31">
        <v>37.5</v>
      </c>
      <c r="C132" s="31">
        <v>15</v>
      </c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138"/>
      <c r="Q132" s="139"/>
    </row>
    <row r="133" spans="1:17" s="4" customFormat="1" ht="16.5" thickBot="1" x14ac:dyDescent="0.3">
      <c r="A133" s="35" t="s">
        <v>100</v>
      </c>
      <c r="B133" s="31">
        <v>18.75</v>
      </c>
      <c r="C133" s="31">
        <v>10</v>
      </c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138"/>
      <c r="Q133" s="139"/>
    </row>
    <row r="134" spans="1:17" s="4" customFormat="1" ht="16.5" thickBot="1" x14ac:dyDescent="0.3">
      <c r="A134" s="35" t="s">
        <v>101</v>
      </c>
      <c r="B134" s="31">
        <v>17.8</v>
      </c>
      <c r="C134" s="31">
        <v>10</v>
      </c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138"/>
      <c r="Q134" s="139"/>
    </row>
    <row r="135" spans="1:17" s="4" customFormat="1" ht="16.5" thickBot="1" x14ac:dyDescent="0.3">
      <c r="A135" s="35" t="s">
        <v>34</v>
      </c>
      <c r="B135" s="31">
        <v>10</v>
      </c>
      <c r="C135" s="31">
        <v>10</v>
      </c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138"/>
      <c r="Q135" s="139"/>
    </row>
    <row r="136" spans="1:17" s="4" customFormat="1" ht="16.5" thickBot="1" x14ac:dyDescent="0.3">
      <c r="A136" s="52" t="s">
        <v>52</v>
      </c>
      <c r="B136" s="34">
        <v>2.7</v>
      </c>
      <c r="C136" s="34">
        <v>2</v>
      </c>
      <c r="D136" s="158"/>
      <c r="E136" s="158"/>
      <c r="F136" s="36"/>
      <c r="G136" s="36"/>
      <c r="H136" s="158"/>
      <c r="I136" s="36"/>
      <c r="J136" s="36"/>
      <c r="K136" s="36"/>
      <c r="L136" s="36"/>
      <c r="M136" s="36"/>
      <c r="N136" s="36"/>
      <c r="O136" s="36"/>
      <c r="P136" s="138"/>
      <c r="Q136" s="139"/>
    </row>
    <row r="137" spans="1:17" s="4" customFormat="1" ht="16.5" thickBot="1" x14ac:dyDescent="0.3">
      <c r="A137" s="172" t="s">
        <v>102</v>
      </c>
      <c r="B137" s="173"/>
      <c r="C137" s="174"/>
      <c r="D137" s="56">
        <v>250</v>
      </c>
      <c r="E137" s="175">
        <v>1.9</v>
      </c>
      <c r="F137" s="176">
        <v>4.7</v>
      </c>
      <c r="G137" s="177">
        <v>8.5</v>
      </c>
      <c r="H137" s="175">
        <v>92</v>
      </c>
      <c r="I137" s="94">
        <v>0</v>
      </c>
      <c r="J137" s="178">
        <v>21</v>
      </c>
      <c r="K137" s="178">
        <v>0.3</v>
      </c>
      <c r="L137" s="178">
        <v>36.4</v>
      </c>
      <c r="M137" s="178">
        <v>45.2</v>
      </c>
      <c r="N137" s="178">
        <v>20.7</v>
      </c>
      <c r="O137" s="178">
        <v>0.9</v>
      </c>
      <c r="P137" s="138"/>
      <c r="Q137" s="139"/>
    </row>
    <row r="138" spans="1:17" s="4" customFormat="1" ht="16.5" thickBot="1" x14ac:dyDescent="0.3">
      <c r="A138" s="52" t="s">
        <v>95</v>
      </c>
      <c r="B138" s="31">
        <f>C138*1.25</f>
        <v>50</v>
      </c>
      <c r="C138" s="31">
        <v>40</v>
      </c>
      <c r="D138" s="36"/>
      <c r="E138" s="37"/>
      <c r="F138" s="92"/>
      <c r="G138" s="92"/>
      <c r="H138" s="36"/>
      <c r="I138" s="36"/>
      <c r="J138" s="36"/>
      <c r="K138" s="36"/>
      <c r="L138" s="36"/>
      <c r="M138" s="36"/>
      <c r="N138" s="36"/>
      <c r="O138" s="36"/>
      <c r="P138" s="138"/>
      <c r="Q138" s="139"/>
    </row>
    <row r="139" spans="1:17" s="4" customFormat="1" ht="16.5" thickBot="1" x14ac:dyDescent="0.3">
      <c r="A139" s="55" t="s">
        <v>96</v>
      </c>
      <c r="B139" s="31">
        <f>C139*1.33</f>
        <v>53.2</v>
      </c>
      <c r="C139" s="31">
        <v>40</v>
      </c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138"/>
      <c r="Q139" s="139"/>
    </row>
    <row r="140" spans="1:17" s="4" customFormat="1" ht="16.5" thickBot="1" x14ac:dyDescent="0.3">
      <c r="A140" s="35" t="s">
        <v>103</v>
      </c>
      <c r="B140" s="31">
        <v>25</v>
      </c>
      <c r="C140" s="31">
        <v>20</v>
      </c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138"/>
      <c r="Q140" s="139"/>
    </row>
    <row r="141" spans="1:17" s="4" customFormat="1" ht="16.5" thickBot="1" x14ac:dyDescent="0.3">
      <c r="A141" s="35" t="s">
        <v>56</v>
      </c>
      <c r="B141" s="31">
        <f>C141*1.33</f>
        <v>26.6</v>
      </c>
      <c r="C141" s="31">
        <v>20</v>
      </c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138"/>
      <c r="Q141" s="139"/>
    </row>
    <row r="142" spans="1:17" s="4" customFormat="1" ht="16.5" thickBot="1" x14ac:dyDescent="0.3">
      <c r="A142" s="35" t="s">
        <v>57</v>
      </c>
      <c r="B142" s="31">
        <f>C142*1.43</f>
        <v>28.599999999999998</v>
      </c>
      <c r="C142" s="31">
        <v>20</v>
      </c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138"/>
      <c r="Q142" s="139"/>
    </row>
    <row r="143" spans="1:17" s="4" customFormat="1" ht="16.5" thickBot="1" x14ac:dyDescent="0.3">
      <c r="A143" s="35" t="s">
        <v>58</v>
      </c>
      <c r="B143" s="31">
        <f>C143*1.54</f>
        <v>30.8</v>
      </c>
      <c r="C143" s="31">
        <v>20</v>
      </c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138"/>
      <c r="Q143" s="139"/>
    </row>
    <row r="144" spans="1:17" s="4" customFormat="1" ht="16.5" thickBot="1" x14ac:dyDescent="0.3">
      <c r="A144" s="35" t="s">
        <v>59</v>
      </c>
      <c r="B144" s="31">
        <f>C144*1.67</f>
        <v>33.4</v>
      </c>
      <c r="C144" s="31">
        <v>20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138"/>
      <c r="Q144" s="139"/>
    </row>
    <row r="145" spans="1:17" s="4" customFormat="1" ht="16.5" thickBot="1" x14ac:dyDescent="0.3">
      <c r="A145" s="55" t="s">
        <v>61</v>
      </c>
      <c r="B145" s="31">
        <f>C145*1.25</f>
        <v>18.75</v>
      </c>
      <c r="C145" s="31">
        <v>15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138"/>
      <c r="Q145" s="139"/>
    </row>
    <row r="146" spans="1:17" s="4" customFormat="1" ht="16.5" thickBot="1" x14ac:dyDescent="0.3">
      <c r="A146" s="103" t="s">
        <v>62</v>
      </c>
      <c r="B146" s="31">
        <f>C146*1.33</f>
        <v>19.950000000000003</v>
      </c>
      <c r="C146" s="31">
        <v>15</v>
      </c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138"/>
      <c r="Q146" s="139"/>
    </row>
    <row r="147" spans="1:17" s="4" customFormat="1" ht="16.5" thickBot="1" x14ac:dyDescent="0.3">
      <c r="A147" s="35" t="s">
        <v>50</v>
      </c>
      <c r="B147" s="31">
        <v>6</v>
      </c>
      <c r="C147" s="31">
        <v>5</v>
      </c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138"/>
      <c r="Q147" s="139"/>
    </row>
    <row r="148" spans="1:17" s="4" customFormat="1" ht="16.5" thickBot="1" x14ac:dyDescent="0.3">
      <c r="A148" s="35" t="s">
        <v>26</v>
      </c>
      <c r="B148" s="31">
        <v>5</v>
      </c>
      <c r="C148" s="31">
        <v>5</v>
      </c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138"/>
      <c r="Q148" s="139"/>
    </row>
    <row r="149" spans="1:17" s="4" customFormat="1" ht="16.5" thickBot="1" x14ac:dyDescent="0.3">
      <c r="A149" s="35" t="s">
        <v>72</v>
      </c>
      <c r="B149" s="31">
        <v>2</v>
      </c>
      <c r="C149" s="31">
        <v>2</v>
      </c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138"/>
      <c r="Q149" s="139"/>
    </row>
    <row r="150" spans="1:17" s="4" customFormat="1" ht="16.5" thickBot="1" x14ac:dyDescent="0.3">
      <c r="A150" s="52" t="s">
        <v>64</v>
      </c>
      <c r="B150" s="34">
        <v>10</v>
      </c>
      <c r="C150" s="34">
        <v>10</v>
      </c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138"/>
      <c r="Q150" s="139"/>
    </row>
    <row r="151" spans="1:17" s="4" customFormat="1" ht="16.5" thickBot="1" x14ac:dyDescent="0.3">
      <c r="A151" s="172" t="s">
        <v>104</v>
      </c>
      <c r="B151" s="173"/>
      <c r="C151" s="174"/>
      <c r="D151" s="179" t="s">
        <v>105</v>
      </c>
      <c r="E151" s="180">
        <v>11.5</v>
      </c>
      <c r="F151" s="180">
        <v>12.2</v>
      </c>
      <c r="G151" s="180">
        <v>8.1999999999999993</v>
      </c>
      <c r="H151" s="180">
        <v>186</v>
      </c>
      <c r="I151" s="145">
        <v>0.1</v>
      </c>
      <c r="J151" s="145">
        <v>89.1</v>
      </c>
      <c r="K151" s="145">
        <v>2.5</v>
      </c>
      <c r="L151" s="145">
        <v>49.5</v>
      </c>
      <c r="M151" s="145">
        <v>167.9</v>
      </c>
      <c r="N151" s="145">
        <v>24.7</v>
      </c>
      <c r="O151" s="145">
        <v>1.9</v>
      </c>
      <c r="P151" s="138"/>
      <c r="Q151" s="139"/>
    </row>
    <row r="152" spans="1:17" s="4" customFormat="1" ht="16.5" thickBot="1" x14ac:dyDescent="0.3">
      <c r="A152" s="181"/>
      <c r="B152" s="182"/>
      <c r="C152" s="183"/>
      <c r="D152" s="148"/>
      <c r="E152" s="184"/>
      <c r="F152" s="184"/>
      <c r="G152" s="184"/>
      <c r="H152" s="184"/>
      <c r="I152" s="148"/>
      <c r="J152" s="148"/>
      <c r="K152" s="148"/>
      <c r="L152" s="148"/>
      <c r="M152" s="148"/>
      <c r="N152" s="148"/>
      <c r="O152" s="148"/>
      <c r="P152" s="138"/>
      <c r="Q152" s="139"/>
    </row>
    <row r="153" spans="1:17" s="4" customFormat="1" ht="16.5" thickBot="1" x14ac:dyDescent="0.3">
      <c r="A153" s="35" t="s">
        <v>106</v>
      </c>
      <c r="B153" s="31">
        <v>121.3</v>
      </c>
      <c r="C153" s="31">
        <v>70</v>
      </c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138"/>
      <c r="Q153" s="139"/>
    </row>
    <row r="154" spans="1:17" s="4" customFormat="1" ht="16.5" thickBot="1" x14ac:dyDescent="0.3">
      <c r="A154" s="35" t="s">
        <v>107</v>
      </c>
      <c r="B154" s="31">
        <v>18</v>
      </c>
      <c r="C154" s="31">
        <v>13</v>
      </c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138"/>
      <c r="Q154" s="139"/>
    </row>
    <row r="155" spans="1:17" s="4" customFormat="1" ht="16.5" thickBot="1" x14ac:dyDescent="0.3">
      <c r="A155" s="35" t="s">
        <v>108</v>
      </c>
      <c r="B155" s="31">
        <v>19</v>
      </c>
      <c r="C155" s="31">
        <v>10</v>
      </c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138"/>
      <c r="Q155" s="139"/>
    </row>
    <row r="156" spans="1:17" s="4" customFormat="1" ht="16.5" thickBot="1" x14ac:dyDescent="0.3">
      <c r="A156" s="35" t="s">
        <v>27</v>
      </c>
      <c r="B156" s="31">
        <v>5</v>
      </c>
      <c r="C156" s="31">
        <v>5</v>
      </c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138"/>
      <c r="Q156" s="139"/>
    </row>
    <row r="157" spans="1:17" s="4" customFormat="1" ht="16.5" thickBot="1" x14ac:dyDescent="0.3">
      <c r="A157" s="35" t="s">
        <v>34</v>
      </c>
      <c r="B157" s="31">
        <v>3</v>
      </c>
      <c r="C157" s="31">
        <v>3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138"/>
      <c r="Q157" s="139"/>
    </row>
    <row r="158" spans="1:17" s="4" customFormat="1" ht="16.5" thickBot="1" x14ac:dyDescent="0.3">
      <c r="A158" s="35" t="s">
        <v>109</v>
      </c>
      <c r="B158" s="31">
        <f>C158</f>
        <v>6</v>
      </c>
      <c r="C158" s="31">
        <v>6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138"/>
      <c r="Q158" s="139"/>
    </row>
    <row r="159" spans="1:17" s="4" customFormat="1" ht="16.5" thickBot="1" x14ac:dyDescent="0.3">
      <c r="A159" s="35" t="s">
        <v>50</v>
      </c>
      <c r="B159" s="31">
        <f>C159*1.19</f>
        <v>13.09</v>
      </c>
      <c r="C159" s="31">
        <v>11</v>
      </c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138"/>
      <c r="Q159" s="139"/>
    </row>
    <row r="160" spans="1:17" s="4" customFormat="1" ht="16.5" thickBot="1" x14ac:dyDescent="0.3">
      <c r="A160" s="185" t="s">
        <v>26</v>
      </c>
      <c r="B160" s="87">
        <v>5</v>
      </c>
      <c r="C160" s="87">
        <v>5</v>
      </c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138"/>
      <c r="Q160" s="139"/>
    </row>
    <row r="161" spans="1:17" s="4" customFormat="1" ht="16.5" thickBot="1" x14ac:dyDescent="0.3">
      <c r="A161" s="28" t="s">
        <v>110</v>
      </c>
      <c r="B161" s="29"/>
      <c r="C161" s="30"/>
      <c r="D161" s="31">
        <v>180</v>
      </c>
      <c r="E161" s="31">
        <v>6.7</v>
      </c>
      <c r="F161" s="31">
        <v>5.2</v>
      </c>
      <c r="G161" s="31">
        <v>40.799999999999997</v>
      </c>
      <c r="H161" s="31">
        <v>237</v>
      </c>
      <c r="I161" s="31">
        <v>0.1</v>
      </c>
      <c r="J161" s="31">
        <v>24</v>
      </c>
      <c r="K161" s="31">
        <v>1</v>
      </c>
      <c r="L161" s="31">
        <v>16.2</v>
      </c>
      <c r="M161" s="31">
        <v>52.9</v>
      </c>
      <c r="N161" s="31">
        <v>9.6999999999999993</v>
      </c>
      <c r="O161" s="31">
        <v>1</v>
      </c>
      <c r="P161" s="138"/>
      <c r="Q161" s="139"/>
    </row>
    <row r="162" spans="1:17" s="4" customFormat="1" ht="16.5" thickBot="1" x14ac:dyDescent="0.3">
      <c r="A162" s="35" t="s">
        <v>111</v>
      </c>
      <c r="B162" s="31">
        <v>63</v>
      </c>
      <c r="C162" s="31">
        <v>63</v>
      </c>
      <c r="D162" s="36"/>
      <c r="E162" s="36"/>
      <c r="F162" s="36"/>
      <c r="G162" s="36"/>
      <c r="H162" s="31"/>
      <c r="I162" s="36"/>
      <c r="J162" s="36"/>
      <c r="K162" s="36"/>
      <c r="L162" s="36"/>
      <c r="M162" s="36"/>
      <c r="N162" s="36"/>
      <c r="O162" s="36"/>
      <c r="P162" s="138"/>
      <c r="Q162" s="139"/>
    </row>
    <row r="163" spans="1:17" s="4" customFormat="1" ht="16.5" thickBot="1" x14ac:dyDescent="0.3">
      <c r="A163" s="35" t="s">
        <v>26</v>
      </c>
      <c r="B163" s="31">
        <f>C163</f>
        <v>7</v>
      </c>
      <c r="C163" s="31">
        <v>7</v>
      </c>
      <c r="D163" s="36"/>
      <c r="E163" s="36"/>
      <c r="F163" s="36"/>
      <c r="G163" s="36"/>
      <c r="H163" s="31"/>
      <c r="I163" s="36"/>
      <c r="J163" s="36"/>
      <c r="K163" s="36"/>
      <c r="L163" s="36"/>
      <c r="M163" s="36"/>
      <c r="N163" s="36"/>
      <c r="O163" s="36"/>
      <c r="P163" s="138"/>
      <c r="Q163" s="139"/>
    </row>
    <row r="164" spans="1:17" s="4" customFormat="1" ht="16.5" thickBot="1" x14ac:dyDescent="0.3">
      <c r="A164" s="28" t="s">
        <v>112</v>
      </c>
      <c r="B164" s="29"/>
      <c r="C164" s="30"/>
      <c r="D164" s="31">
        <v>200</v>
      </c>
      <c r="E164" s="31">
        <v>1</v>
      </c>
      <c r="F164" s="31">
        <v>0</v>
      </c>
      <c r="G164" s="31">
        <v>24.3</v>
      </c>
      <c r="H164" s="31">
        <v>101</v>
      </c>
      <c r="I164" s="31">
        <v>0.02</v>
      </c>
      <c r="J164" s="31">
        <v>0</v>
      </c>
      <c r="K164" s="31">
        <v>1.1000000000000001</v>
      </c>
      <c r="L164" s="31">
        <v>31.62</v>
      </c>
      <c r="M164" s="31">
        <v>27.16</v>
      </c>
      <c r="N164" s="31">
        <v>19.95</v>
      </c>
      <c r="O164" s="31">
        <v>0.68</v>
      </c>
      <c r="P164" s="138"/>
      <c r="Q164" s="139"/>
    </row>
    <row r="165" spans="1:17" s="4" customFormat="1" ht="16.5" thickBot="1" x14ac:dyDescent="0.3">
      <c r="A165" s="35" t="s">
        <v>113</v>
      </c>
      <c r="B165" s="31">
        <v>20</v>
      </c>
      <c r="C165" s="31">
        <v>20</v>
      </c>
      <c r="D165" s="36"/>
      <c r="E165" s="36"/>
      <c r="F165" s="36"/>
      <c r="G165" s="31"/>
      <c r="H165" s="31"/>
      <c r="I165" s="36"/>
      <c r="J165" s="36"/>
      <c r="K165" s="36"/>
      <c r="L165" s="36"/>
      <c r="M165" s="36"/>
      <c r="N165" s="36"/>
      <c r="O165" s="36"/>
      <c r="P165" s="138"/>
      <c r="Q165" s="139"/>
    </row>
    <row r="166" spans="1:17" s="4" customFormat="1" ht="16.5" thickBot="1" x14ac:dyDescent="0.3">
      <c r="A166" s="35" t="s">
        <v>72</v>
      </c>
      <c r="B166" s="31">
        <f>C166</f>
        <v>10</v>
      </c>
      <c r="C166" s="31">
        <v>10</v>
      </c>
      <c r="D166" s="36"/>
      <c r="E166" s="36"/>
      <c r="F166" s="36"/>
      <c r="G166" s="31"/>
      <c r="H166" s="31"/>
      <c r="I166" s="36"/>
      <c r="J166" s="36"/>
      <c r="K166" s="36"/>
      <c r="L166" s="36"/>
      <c r="M166" s="36"/>
      <c r="N166" s="36"/>
      <c r="O166" s="36"/>
      <c r="P166" s="138"/>
      <c r="Q166" s="139"/>
    </row>
    <row r="167" spans="1:17" s="4" customFormat="1" ht="16.5" thickBot="1" x14ac:dyDescent="0.3">
      <c r="A167" s="110" t="s">
        <v>74</v>
      </c>
      <c r="B167" s="31">
        <v>60</v>
      </c>
      <c r="C167" s="31">
        <v>60</v>
      </c>
      <c r="D167" s="31">
        <v>60</v>
      </c>
      <c r="E167" s="108">
        <v>5.16</v>
      </c>
      <c r="F167" s="31">
        <v>0.84</v>
      </c>
      <c r="G167" s="31">
        <v>28.02</v>
      </c>
      <c r="H167" s="31">
        <v>141.41999999999999</v>
      </c>
      <c r="I167" s="31">
        <v>0.02</v>
      </c>
      <c r="J167" s="31">
        <v>0</v>
      </c>
      <c r="K167" s="31">
        <v>0</v>
      </c>
      <c r="L167" s="31">
        <v>6.15</v>
      </c>
      <c r="M167" s="31">
        <v>19.95</v>
      </c>
      <c r="N167" s="31">
        <v>6</v>
      </c>
      <c r="O167" s="31">
        <v>0.15</v>
      </c>
      <c r="P167" s="138"/>
      <c r="Q167" s="139"/>
    </row>
    <row r="168" spans="1:17" s="4" customFormat="1" ht="16.5" thickBot="1" x14ac:dyDescent="0.3">
      <c r="A168" s="110" t="s">
        <v>73</v>
      </c>
      <c r="B168" s="31">
        <v>50</v>
      </c>
      <c r="C168" s="31">
        <v>50</v>
      </c>
      <c r="D168" s="34">
        <v>50</v>
      </c>
      <c r="E168" s="186">
        <v>3.3</v>
      </c>
      <c r="F168" s="175">
        <v>0.6</v>
      </c>
      <c r="G168" s="187">
        <v>17.100000000000001</v>
      </c>
      <c r="H168" s="175">
        <v>87</v>
      </c>
      <c r="I168" s="31">
        <v>0.06</v>
      </c>
      <c r="J168" s="31">
        <v>0</v>
      </c>
      <c r="K168" s="31">
        <v>0.44</v>
      </c>
      <c r="L168" s="31">
        <v>10.75</v>
      </c>
      <c r="M168" s="31">
        <v>48.25</v>
      </c>
      <c r="N168" s="31">
        <v>14.38</v>
      </c>
      <c r="O168" s="31">
        <v>1.19</v>
      </c>
      <c r="P168" s="138"/>
      <c r="Q168" s="139"/>
    </row>
    <row r="169" spans="1:17" s="4" customFormat="1" ht="16.5" thickBot="1" x14ac:dyDescent="0.3">
      <c r="A169" s="116" t="s">
        <v>76</v>
      </c>
      <c r="B169" s="118"/>
      <c r="C169" s="118"/>
      <c r="D169" s="119">
        <f>D168+D167+D164+D161+D119+260+105</f>
        <v>955</v>
      </c>
      <c r="E169" s="188">
        <f>E168+E167+E161+E164+E151+E137+E119</f>
        <v>31.099999999999998</v>
      </c>
      <c r="F169" s="189">
        <f>F168+F167+F164+F161+F151+F137+F119</f>
        <v>31.689999999999998</v>
      </c>
      <c r="G169" s="190">
        <f>G168+G167+G164+G161+G151+G137+G119</f>
        <v>134.02000000000001</v>
      </c>
      <c r="H169" s="190">
        <f>H168+H167+H164+H161+H151+H137+H119</f>
        <v>951.42</v>
      </c>
      <c r="I169" s="123"/>
      <c r="J169" s="124"/>
      <c r="K169" s="125"/>
      <c r="L169" s="123"/>
      <c r="M169" s="123"/>
      <c r="N169" s="126"/>
      <c r="O169" s="126"/>
      <c r="P169" s="123"/>
      <c r="Q169" s="127"/>
    </row>
    <row r="170" spans="1:17" s="4" customFormat="1" ht="16.5" thickBot="1" x14ac:dyDescent="0.3">
      <c r="A170" s="128" t="s">
        <v>77</v>
      </c>
      <c r="B170" s="136"/>
      <c r="C170" s="136"/>
      <c r="D170" s="191"/>
      <c r="E170" s="131">
        <f>E169+E114</f>
        <v>52.519999999999996</v>
      </c>
      <c r="F170" s="131">
        <f>F169+F114</f>
        <v>54.489999999999995</v>
      </c>
      <c r="G170" s="131">
        <f>G169+G114</f>
        <v>212.52</v>
      </c>
      <c r="H170" s="131">
        <f>H169+H114</f>
        <v>1615.6399999999999</v>
      </c>
      <c r="I170" s="131"/>
      <c r="J170" s="135"/>
      <c r="K170" s="135"/>
      <c r="L170" s="131"/>
      <c r="M170" s="131"/>
      <c r="N170" s="136"/>
      <c r="O170" s="136"/>
      <c r="P170" s="131"/>
      <c r="Q170" s="137"/>
    </row>
    <row r="171" spans="1:17" s="4" customFormat="1" ht="16.5" thickBot="1" x14ac:dyDescent="0.3">
      <c r="A171" s="8" t="s">
        <v>114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0"/>
      <c r="P171" s="138"/>
      <c r="Q171" s="139"/>
    </row>
    <row r="172" spans="1:17" s="4" customFormat="1" ht="16.5" thickBot="1" x14ac:dyDescent="0.3">
      <c r="A172" s="140"/>
      <c r="B172" s="34" t="s">
        <v>91</v>
      </c>
      <c r="C172" s="146" t="s">
        <v>3</v>
      </c>
      <c r="D172" s="95" t="s">
        <v>4</v>
      </c>
      <c r="E172" s="50"/>
      <c r="F172" s="50"/>
      <c r="G172" s="50"/>
      <c r="H172" s="141"/>
      <c r="I172" s="142"/>
      <c r="J172" s="142"/>
      <c r="K172" s="142"/>
      <c r="L172" s="142"/>
      <c r="M172" s="142"/>
      <c r="N172" s="142"/>
      <c r="O172" s="143"/>
      <c r="P172" s="138"/>
      <c r="Q172" s="139"/>
    </row>
    <row r="173" spans="1:17" s="4" customFormat="1" ht="16.5" thickBot="1" x14ac:dyDescent="0.3">
      <c r="A173" s="144" t="s">
        <v>6</v>
      </c>
      <c r="B173" s="34" t="s">
        <v>92</v>
      </c>
      <c r="C173" s="168"/>
      <c r="D173" s="145" t="s">
        <v>7</v>
      </c>
      <c r="E173" s="145" t="s">
        <v>8</v>
      </c>
      <c r="F173" s="145" t="s">
        <v>9</v>
      </c>
      <c r="G173" s="145" t="s">
        <v>10</v>
      </c>
      <c r="H173" s="145" t="s">
        <v>11</v>
      </c>
      <c r="I173" s="50"/>
      <c r="J173" s="50"/>
      <c r="K173" s="51"/>
      <c r="L173" s="95" t="s">
        <v>13</v>
      </c>
      <c r="M173" s="50"/>
      <c r="N173" s="50"/>
      <c r="O173" s="51"/>
      <c r="P173" s="138"/>
      <c r="Q173" s="139"/>
    </row>
    <row r="174" spans="1:17" s="4" customFormat="1" ht="16.5" thickBot="1" x14ac:dyDescent="0.3">
      <c r="A174" s="147"/>
      <c r="B174" s="170"/>
      <c r="C174" s="149"/>
      <c r="D174" s="148"/>
      <c r="E174" s="148"/>
      <c r="F174" s="148"/>
      <c r="G174" s="148"/>
      <c r="H174" s="148"/>
      <c r="I174" s="31" t="s">
        <v>15</v>
      </c>
      <c r="J174" s="31" t="s">
        <v>16</v>
      </c>
      <c r="K174" s="31" t="s">
        <v>17</v>
      </c>
      <c r="L174" s="31" t="s">
        <v>18</v>
      </c>
      <c r="M174" s="31" t="s">
        <v>19</v>
      </c>
      <c r="N174" s="31" t="s">
        <v>20</v>
      </c>
      <c r="O174" s="31" t="s">
        <v>21</v>
      </c>
      <c r="P174" s="138"/>
      <c r="Q174" s="139"/>
    </row>
    <row r="175" spans="1:17" s="4" customFormat="1" ht="16.5" thickBot="1" x14ac:dyDescent="0.3">
      <c r="A175" s="28" t="s">
        <v>115</v>
      </c>
      <c r="B175" s="29"/>
      <c r="C175" s="30"/>
      <c r="D175" s="31" t="s">
        <v>116</v>
      </c>
      <c r="E175" s="31">
        <v>8.1199999999999992</v>
      </c>
      <c r="F175" s="31">
        <v>9.2100000000000009</v>
      </c>
      <c r="G175" s="31">
        <v>21.42</v>
      </c>
      <c r="H175" s="108">
        <v>291.3</v>
      </c>
      <c r="I175" s="31">
        <v>1.2E-2</v>
      </c>
      <c r="J175" s="31">
        <v>2</v>
      </c>
      <c r="K175" s="31">
        <v>0</v>
      </c>
      <c r="L175" s="31">
        <v>13.23</v>
      </c>
      <c r="M175" s="31">
        <v>18.809999999999999</v>
      </c>
      <c r="N175" s="31">
        <v>4.05</v>
      </c>
      <c r="O175" s="31">
        <v>0.05</v>
      </c>
      <c r="P175" s="138"/>
      <c r="Q175" s="139"/>
    </row>
    <row r="176" spans="1:17" s="4" customFormat="1" ht="16.5" thickBot="1" x14ac:dyDescent="0.3">
      <c r="A176" s="35" t="s">
        <v>117</v>
      </c>
      <c r="B176" s="31">
        <f>45</f>
        <v>45</v>
      </c>
      <c r="C176" s="31">
        <v>45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138"/>
      <c r="Q176" s="139"/>
    </row>
    <row r="177" spans="1:17" s="4" customFormat="1" ht="16.5" thickBot="1" x14ac:dyDescent="0.3">
      <c r="A177" s="35" t="s">
        <v>35</v>
      </c>
      <c r="B177" s="31">
        <v>145</v>
      </c>
      <c r="C177" s="31">
        <v>145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138"/>
      <c r="Q177" s="139"/>
    </row>
    <row r="178" spans="1:17" s="4" customFormat="1" ht="16.5" thickBot="1" x14ac:dyDescent="0.3">
      <c r="A178" s="35" t="s">
        <v>25</v>
      </c>
      <c r="B178" s="31">
        <v>10</v>
      </c>
      <c r="C178" s="31">
        <v>10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138"/>
      <c r="Q178" s="139"/>
    </row>
    <row r="179" spans="1:17" s="4" customFormat="1" ht="16.5" thickBot="1" x14ac:dyDescent="0.3">
      <c r="A179" s="35" t="s">
        <v>26</v>
      </c>
      <c r="B179" s="192">
        <v>5</v>
      </c>
      <c r="C179" s="192">
        <v>5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138"/>
      <c r="Q179" s="139"/>
    </row>
    <row r="180" spans="1:17" s="4" customFormat="1" ht="16.5" thickBot="1" x14ac:dyDescent="0.3">
      <c r="A180" s="47" t="s">
        <v>118</v>
      </c>
      <c r="B180" s="193"/>
      <c r="C180" s="194"/>
      <c r="D180" s="31">
        <v>80</v>
      </c>
      <c r="E180" s="108">
        <v>7.0400000000000009</v>
      </c>
      <c r="F180" s="108">
        <v>5.7600000000000007</v>
      </c>
      <c r="G180" s="108">
        <v>52.800000000000004</v>
      </c>
      <c r="H180" s="108">
        <v>218.88</v>
      </c>
      <c r="I180" s="31">
        <v>0.03</v>
      </c>
      <c r="J180" s="31">
        <v>1.32</v>
      </c>
      <c r="K180" s="31">
        <v>0.1</v>
      </c>
      <c r="L180" s="31">
        <v>10.09</v>
      </c>
      <c r="M180" s="31">
        <v>7.56</v>
      </c>
      <c r="N180" s="31">
        <v>1.27</v>
      </c>
      <c r="O180" s="31">
        <v>0.12</v>
      </c>
      <c r="P180" s="138"/>
      <c r="Q180" s="139"/>
    </row>
    <row r="181" spans="1:17" s="4" customFormat="1" ht="16.5" thickBot="1" x14ac:dyDescent="0.3">
      <c r="A181" s="35" t="s">
        <v>119</v>
      </c>
      <c r="B181" s="31">
        <v>107</v>
      </c>
      <c r="C181" s="31">
        <f>C182+C183+C184+C185+C186+C187+C188+C189+C190+C191</f>
        <v>85.000000000000014</v>
      </c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138"/>
      <c r="Q181" s="139"/>
    </row>
    <row r="182" spans="1:17" s="4" customFormat="1" ht="16.5" thickBot="1" x14ac:dyDescent="0.3">
      <c r="A182" s="151" t="s">
        <v>33</v>
      </c>
      <c r="B182" s="56">
        <f>C182</f>
        <v>56.52</v>
      </c>
      <c r="C182" s="111">
        <v>56.52</v>
      </c>
      <c r="D182" s="195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138"/>
      <c r="Q182" s="139"/>
    </row>
    <row r="183" spans="1:17" s="4" customFormat="1" ht="16.5" thickBot="1" x14ac:dyDescent="0.3">
      <c r="A183" s="151" t="s">
        <v>25</v>
      </c>
      <c r="B183" s="56">
        <f t="shared" ref="B183" si="4">C183</f>
        <v>6.4</v>
      </c>
      <c r="C183" s="152">
        <v>6.4</v>
      </c>
      <c r="D183" s="195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138"/>
      <c r="Q183" s="139"/>
    </row>
    <row r="184" spans="1:17" s="4" customFormat="1" ht="16.5" thickBot="1" x14ac:dyDescent="0.3">
      <c r="A184" s="151" t="s">
        <v>27</v>
      </c>
      <c r="B184" s="153">
        <f>C184*1.14</f>
        <v>2.7359999999999998</v>
      </c>
      <c r="C184" s="152">
        <v>2.4</v>
      </c>
      <c r="D184" s="195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138"/>
      <c r="Q184" s="139"/>
    </row>
    <row r="185" spans="1:17" s="4" customFormat="1" ht="16.5" thickBot="1" x14ac:dyDescent="0.3">
      <c r="A185" s="151" t="s">
        <v>26</v>
      </c>
      <c r="B185" s="56">
        <f t="shared" ref="B185:B191" si="5">C185</f>
        <v>2.4</v>
      </c>
      <c r="C185" s="152">
        <v>2.4</v>
      </c>
      <c r="D185" s="195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138"/>
      <c r="Q185" s="139"/>
    </row>
    <row r="186" spans="1:17" s="4" customFormat="1" ht="16.5" thickBot="1" x14ac:dyDescent="0.3">
      <c r="A186" s="151" t="s">
        <v>34</v>
      </c>
      <c r="B186" s="56">
        <f t="shared" si="5"/>
        <v>2.4</v>
      </c>
      <c r="C186" s="152">
        <v>2.4</v>
      </c>
      <c r="D186" s="195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138"/>
      <c r="Q186" s="139"/>
    </row>
    <row r="187" spans="1:17" s="4" customFormat="1" ht="16.5" thickBot="1" x14ac:dyDescent="0.3">
      <c r="A187" s="151" t="s">
        <v>35</v>
      </c>
      <c r="B187" s="56">
        <f t="shared" si="5"/>
        <v>1.6</v>
      </c>
      <c r="C187" s="152">
        <v>1.6</v>
      </c>
      <c r="D187" s="195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138"/>
      <c r="Q187" s="139"/>
    </row>
    <row r="188" spans="1:17" s="4" customFormat="1" ht="16.5" thickBot="1" x14ac:dyDescent="0.3">
      <c r="A188" s="151" t="s">
        <v>36</v>
      </c>
      <c r="B188" s="154">
        <f t="shared" si="5"/>
        <v>7.1999999999999995E-2</v>
      </c>
      <c r="C188" s="152">
        <v>7.1999999999999995E-2</v>
      </c>
      <c r="D188" s="195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138"/>
      <c r="Q188" s="139"/>
    </row>
    <row r="189" spans="1:17" s="4" customFormat="1" ht="16.5" thickBot="1" x14ac:dyDescent="0.3">
      <c r="A189" s="155" t="s">
        <v>37</v>
      </c>
      <c r="B189" s="156">
        <f t="shared" si="5"/>
        <v>0.4</v>
      </c>
      <c r="C189" s="157">
        <v>0.4</v>
      </c>
      <c r="D189" s="195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138"/>
      <c r="Q189" s="139"/>
    </row>
    <row r="190" spans="1:17" s="4" customFormat="1" ht="16.5" thickBot="1" x14ac:dyDescent="0.3">
      <c r="A190" s="35" t="s">
        <v>38</v>
      </c>
      <c r="B190" s="31">
        <f t="shared" si="5"/>
        <v>8.0000000000000002E-3</v>
      </c>
      <c r="C190" s="31">
        <v>8.0000000000000002E-3</v>
      </c>
      <c r="D190" s="195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138"/>
      <c r="Q190" s="139"/>
    </row>
    <row r="191" spans="1:17" s="4" customFormat="1" ht="16.5" thickBot="1" x14ac:dyDescent="0.3">
      <c r="A191" s="35" t="s">
        <v>39</v>
      </c>
      <c r="B191" s="31">
        <f t="shared" si="5"/>
        <v>12.8</v>
      </c>
      <c r="C191" s="31">
        <v>12.8</v>
      </c>
      <c r="D191" s="195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138"/>
      <c r="Q191" s="139"/>
    </row>
    <row r="192" spans="1:17" s="4" customFormat="1" ht="16.5" thickBot="1" x14ac:dyDescent="0.3">
      <c r="A192" s="35" t="s">
        <v>25</v>
      </c>
      <c r="B192" s="31">
        <f>C192</f>
        <v>5</v>
      </c>
      <c r="C192" s="31">
        <v>5</v>
      </c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138"/>
      <c r="Q192" s="139"/>
    </row>
    <row r="193" spans="1:17" s="4" customFormat="1" ht="16.5" thickBot="1" x14ac:dyDescent="0.3">
      <c r="A193" s="35" t="s">
        <v>34</v>
      </c>
      <c r="B193" s="31">
        <v>5</v>
      </c>
      <c r="C193" s="31">
        <v>5</v>
      </c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138"/>
      <c r="Q193" s="139"/>
    </row>
    <row r="194" spans="1:17" s="4" customFormat="1" ht="16.5" thickBot="1" x14ac:dyDescent="0.3">
      <c r="A194" s="35" t="s">
        <v>85</v>
      </c>
      <c r="B194" s="31">
        <f>C194</f>
        <v>5</v>
      </c>
      <c r="C194" s="31">
        <v>5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138"/>
      <c r="Q194" s="139"/>
    </row>
    <row r="195" spans="1:17" s="4" customFormat="1" ht="16.5" thickBot="1" x14ac:dyDescent="0.3">
      <c r="A195" s="196" t="s">
        <v>120</v>
      </c>
      <c r="B195" s="197"/>
      <c r="C195" s="198"/>
      <c r="D195" s="31">
        <v>200</v>
      </c>
      <c r="E195" s="31">
        <v>2.1</v>
      </c>
      <c r="F195" s="31">
        <v>2.4</v>
      </c>
      <c r="G195" s="31">
        <v>7.9</v>
      </c>
      <c r="H195" s="108">
        <v>78.400000000000006</v>
      </c>
      <c r="I195" s="31">
        <v>0</v>
      </c>
      <c r="J195" s="31">
        <v>0</v>
      </c>
      <c r="K195" s="31">
        <v>0</v>
      </c>
      <c r="L195" s="31">
        <v>0.2</v>
      </c>
      <c r="M195" s="31">
        <v>0</v>
      </c>
      <c r="N195" s="31">
        <v>0</v>
      </c>
      <c r="O195" s="31">
        <v>0.02</v>
      </c>
      <c r="P195" s="138" t="s">
        <v>121</v>
      </c>
      <c r="Q195" s="139"/>
    </row>
    <row r="196" spans="1:17" s="4" customFormat="1" ht="16.5" thickBot="1" x14ac:dyDescent="0.3">
      <c r="A196" s="199" t="s">
        <v>122</v>
      </c>
      <c r="B196" s="200">
        <f>C196</f>
        <v>4</v>
      </c>
      <c r="C196" s="201">
        <v>4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138"/>
      <c r="Q196" s="139"/>
    </row>
    <row r="197" spans="1:17" s="4" customFormat="1" ht="16.5" thickBot="1" x14ac:dyDescent="0.3">
      <c r="A197" s="199" t="s">
        <v>25</v>
      </c>
      <c r="B197" s="200">
        <v>5</v>
      </c>
      <c r="C197" s="201">
        <v>5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138"/>
      <c r="Q197" s="139"/>
    </row>
    <row r="198" spans="1:17" s="4" customFormat="1" ht="16.5" thickBot="1" x14ac:dyDescent="0.3">
      <c r="A198" s="35" t="s">
        <v>39</v>
      </c>
      <c r="B198" s="31">
        <v>100</v>
      </c>
      <c r="C198" s="31">
        <v>100</v>
      </c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138"/>
      <c r="Q198" s="139"/>
    </row>
    <row r="199" spans="1:17" s="4" customFormat="1" ht="16.5" thickBot="1" x14ac:dyDescent="0.3">
      <c r="A199" s="35" t="s">
        <v>35</v>
      </c>
      <c r="B199" s="31">
        <v>110</v>
      </c>
      <c r="C199" s="31">
        <v>110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138"/>
      <c r="Q199" s="139"/>
    </row>
    <row r="200" spans="1:17" s="4" customFormat="1" ht="16.5" thickBot="1" x14ac:dyDescent="0.3">
      <c r="A200" s="110" t="s">
        <v>75</v>
      </c>
      <c r="B200" s="31"/>
      <c r="C200" s="31"/>
      <c r="D200" s="31">
        <v>140</v>
      </c>
      <c r="E200" s="108">
        <v>2.2000000000000002</v>
      </c>
      <c r="F200" s="108">
        <v>4</v>
      </c>
      <c r="G200" s="108">
        <v>10</v>
      </c>
      <c r="H200" s="108">
        <v>78</v>
      </c>
      <c r="I200" s="37"/>
      <c r="J200" s="37"/>
      <c r="K200" s="37"/>
      <c r="L200" s="37"/>
      <c r="M200" s="37"/>
      <c r="N200" s="37"/>
      <c r="O200" s="36"/>
      <c r="P200" s="138"/>
      <c r="Q200" s="139"/>
    </row>
    <row r="201" spans="1:17" s="4" customFormat="1" ht="16.5" thickBot="1" x14ac:dyDescent="0.3">
      <c r="A201" s="116" t="s">
        <v>44</v>
      </c>
      <c r="B201" s="160"/>
      <c r="C201" s="160"/>
      <c r="D201" s="119">
        <f>D195+D180+250+D200</f>
        <v>670</v>
      </c>
      <c r="E201" s="202">
        <f>E195+E180+E175+E200</f>
        <v>19.459999999999997</v>
      </c>
      <c r="F201" s="203">
        <f>F195+F180+F175+F200</f>
        <v>21.37</v>
      </c>
      <c r="G201" s="203">
        <f>G195+G180+G175+G200</f>
        <v>92.12</v>
      </c>
      <c r="H201" s="203">
        <f>H195+H180+H175+H200</f>
        <v>666.57999999999993</v>
      </c>
      <c r="I201" s="163"/>
      <c r="J201" s="164"/>
      <c r="K201" s="164"/>
      <c r="L201" s="164"/>
      <c r="M201" s="165"/>
      <c r="N201" s="165"/>
      <c r="O201" s="36"/>
      <c r="P201" s="138"/>
      <c r="Q201" s="139"/>
    </row>
    <row r="202" spans="1:17" s="4" customFormat="1" ht="16.5" thickBot="1" x14ac:dyDescent="0.3">
      <c r="A202" s="8" t="s">
        <v>123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10"/>
      <c r="P202" s="138"/>
      <c r="Q202" s="139"/>
    </row>
    <row r="203" spans="1:17" s="4" customFormat="1" ht="16.5" thickBot="1" x14ac:dyDescent="0.3">
      <c r="A203" s="140"/>
      <c r="B203" s="145" t="s">
        <v>2</v>
      </c>
      <c r="C203" s="146" t="s">
        <v>3</v>
      </c>
      <c r="D203" s="95" t="s">
        <v>4</v>
      </c>
      <c r="E203" s="50"/>
      <c r="F203" s="50"/>
      <c r="G203" s="50"/>
      <c r="H203" s="141"/>
      <c r="I203" s="142"/>
      <c r="J203" s="142"/>
      <c r="K203" s="142"/>
      <c r="L203" s="142"/>
      <c r="M203" s="142"/>
      <c r="N203" s="142"/>
      <c r="O203" s="143"/>
      <c r="P203" s="138"/>
      <c r="Q203" s="139"/>
    </row>
    <row r="204" spans="1:17" s="4" customFormat="1" ht="16.5" thickBot="1" x14ac:dyDescent="0.3">
      <c r="A204" s="144" t="s">
        <v>6</v>
      </c>
      <c r="B204" s="204"/>
      <c r="C204" s="168"/>
      <c r="D204" s="145" t="s">
        <v>7</v>
      </c>
      <c r="E204" s="145" t="s">
        <v>8</v>
      </c>
      <c r="F204" s="145" t="s">
        <v>9</v>
      </c>
      <c r="G204" s="145" t="s">
        <v>10</v>
      </c>
      <c r="H204" s="145" t="s">
        <v>11</v>
      </c>
      <c r="I204" s="50"/>
      <c r="J204" s="50"/>
      <c r="K204" s="51"/>
      <c r="L204" s="95" t="s">
        <v>13</v>
      </c>
      <c r="M204" s="50"/>
      <c r="N204" s="50"/>
      <c r="O204" s="51"/>
      <c r="P204" s="138"/>
      <c r="Q204" s="139"/>
    </row>
    <row r="205" spans="1:17" s="4" customFormat="1" ht="16.5" thickBot="1" x14ac:dyDescent="0.3">
      <c r="A205" s="147"/>
      <c r="B205" s="148"/>
      <c r="C205" s="149"/>
      <c r="D205" s="148"/>
      <c r="E205" s="148"/>
      <c r="F205" s="148"/>
      <c r="G205" s="148"/>
      <c r="H205" s="148"/>
      <c r="I205" s="31" t="s">
        <v>15</v>
      </c>
      <c r="J205" s="31" t="s">
        <v>16</v>
      </c>
      <c r="K205" s="31" t="s">
        <v>17</v>
      </c>
      <c r="L205" s="31" t="s">
        <v>18</v>
      </c>
      <c r="M205" s="31" t="s">
        <v>19</v>
      </c>
      <c r="N205" s="31" t="s">
        <v>20</v>
      </c>
      <c r="O205" s="31" t="s">
        <v>21</v>
      </c>
      <c r="P205" s="138"/>
      <c r="Q205" s="139"/>
    </row>
    <row r="206" spans="1:17" s="4" customFormat="1" ht="16.5" thickBot="1" x14ac:dyDescent="0.3">
      <c r="A206" s="28" t="s">
        <v>124</v>
      </c>
      <c r="B206" s="29"/>
      <c r="C206" s="30"/>
      <c r="D206" s="31">
        <v>100</v>
      </c>
      <c r="E206" s="31">
        <v>2.2000000000000002</v>
      </c>
      <c r="F206" s="31">
        <v>3.8</v>
      </c>
      <c r="G206" s="31">
        <v>10.1</v>
      </c>
      <c r="H206" s="31">
        <v>83</v>
      </c>
      <c r="I206" s="31">
        <v>0.05</v>
      </c>
      <c r="J206" s="31">
        <v>0</v>
      </c>
      <c r="K206" s="31">
        <v>3.16</v>
      </c>
      <c r="L206" s="31">
        <v>29.7</v>
      </c>
      <c r="M206" s="31">
        <v>67.13</v>
      </c>
      <c r="N206" s="31">
        <v>40.71</v>
      </c>
      <c r="O206" s="31">
        <v>1.17</v>
      </c>
      <c r="P206" s="138"/>
      <c r="Q206" s="139"/>
    </row>
    <row r="207" spans="1:17" s="4" customFormat="1" ht="16.5" thickBot="1" x14ac:dyDescent="0.3">
      <c r="A207" s="52" t="s">
        <v>95</v>
      </c>
      <c r="B207" s="31">
        <f>C207*1.25</f>
        <v>131.25</v>
      </c>
      <c r="C207" s="31">
        <v>105</v>
      </c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138"/>
      <c r="Q207" s="139"/>
    </row>
    <row r="208" spans="1:17" s="4" customFormat="1" ht="16.5" thickBot="1" x14ac:dyDescent="0.3">
      <c r="A208" s="55" t="s">
        <v>96</v>
      </c>
      <c r="B208" s="31">
        <f>C208*1.33</f>
        <v>139.65</v>
      </c>
      <c r="C208" s="31">
        <v>105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138"/>
      <c r="Q208" s="139"/>
    </row>
    <row r="209" spans="1:17" s="4" customFormat="1" ht="16.5" thickBot="1" x14ac:dyDescent="0.3">
      <c r="A209" s="35" t="s">
        <v>50</v>
      </c>
      <c r="B209" s="31">
        <v>24</v>
      </c>
      <c r="C209" s="31">
        <v>20</v>
      </c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138"/>
      <c r="Q209" s="139"/>
    </row>
    <row r="210" spans="1:17" s="4" customFormat="1" ht="16.5" thickBot="1" x14ac:dyDescent="0.3">
      <c r="A210" s="35" t="s">
        <v>72</v>
      </c>
      <c r="B210" s="31">
        <v>1.2</v>
      </c>
      <c r="C210" s="31">
        <v>1.2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138"/>
      <c r="Q210" s="139"/>
    </row>
    <row r="211" spans="1:17" s="4" customFormat="1" ht="16.5" thickBot="1" x14ac:dyDescent="0.3">
      <c r="A211" s="35" t="s">
        <v>34</v>
      </c>
      <c r="B211" s="31">
        <v>4</v>
      </c>
      <c r="C211" s="31">
        <v>4</v>
      </c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138"/>
      <c r="Q211" s="139"/>
    </row>
    <row r="212" spans="1:17" s="4" customFormat="1" ht="16.5" thickBot="1" x14ac:dyDescent="0.3">
      <c r="A212" s="35" t="s">
        <v>52</v>
      </c>
      <c r="B212" s="31">
        <v>2.7</v>
      </c>
      <c r="C212" s="31">
        <v>2</v>
      </c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138"/>
      <c r="Q212" s="139"/>
    </row>
    <row r="213" spans="1:17" s="4" customFormat="1" ht="16.5" thickBot="1" x14ac:dyDescent="0.3">
      <c r="A213" s="28" t="s">
        <v>125</v>
      </c>
      <c r="B213" s="29"/>
      <c r="C213" s="30"/>
      <c r="D213" s="31">
        <v>250</v>
      </c>
      <c r="E213" s="31">
        <v>6</v>
      </c>
      <c r="F213" s="31">
        <v>8</v>
      </c>
      <c r="G213" s="31">
        <v>16</v>
      </c>
      <c r="H213" s="31">
        <v>180</v>
      </c>
      <c r="I213" s="31">
        <v>0.04</v>
      </c>
      <c r="J213" s="31">
        <v>16.5</v>
      </c>
      <c r="K213" s="31">
        <v>0.57999999999999996</v>
      </c>
      <c r="L213" s="31">
        <v>12.42</v>
      </c>
      <c r="M213" s="31">
        <v>55.87</v>
      </c>
      <c r="N213" s="31">
        <v>11.1</v>
      </c>
      <c r="O213" s="31">
        <v>0.77</v>
      </c>
      <c r="P213" s="138"/>
      <c r="Q213" s="139"/>
    </row>
    <row r="214" spans="1:17" s="4" customFormat="1" ht="16.5" thickBot="1" x14ac:dyDescent="0.3">
      <c r="A214" s="44" t="s">
        <v>126</v>
      </c>
      <c r="B214" s="37"/>
      <c r="C214" s="31">
        <f>C215+C216+C217+C218</f>
        <v>27.5</v>
      </c>
      <c r="D214" s="31"/>
      <c r="E214" s="31"/>
      <c r="F214" s="31"/>
      <c r="G214" s="205"/>
      <c r="H214" s="205"/>
      <c r="I214" s="31"/>
      <c r="J214" s="31"/>
      <c r="K214" s="31"/>
      <c r="L214" s="31"/>
      <c r="M214" s="31"/>
      <c r="N214" s="31"/>
      <c r="O214" s="31"/>
      <c r="P214" s="138"/>
      <c r="Q214" s="139"/>
    </row>
    <row r="215" spans="1:17" s="4" customFormat="1" ht="16.5" thickBot="1" x14ac:dyDescent="0.3">
      <c r="A215" s="35" t="s">
        <v>33</v>
      </c>
      <c r="B215" s="31">
        <v>11</v>
      </c>
      <c r="C215" s="31">
        <v>11</v>
      </c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138"/>
      <c r="Q215" s="139"/>
    </row>
    <row r="216" spans="1:17" s="4" customFormat="1" ht="16.5" thickBot="1" x14ac:dyDescent="0.3">
      <c r="A216" s="35" t="s">
        <v>127</v>
      </c>
      <c r="B216" s="31">
        <v>8</v>
      </c>
      <c r="C216" s="31">
        <v>8</v>
      </c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138"/>
      <c r="Q216" s="139"/>
    </row>
    <row r="217" spans="1:17" s="4" customFormat="1" ht="16.5" thickBot="1" x14ac:dyDescent="0.3">
      <c r="A217" s="35" t="s">
        <v>27</v>
      </c>
      <c r="B217" s="31">
        <v>5.7</v>
      </c>
      <c r="C217" s="31">
        <v>5</v>
      </c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138"/>
      <c r="Q217" s="139"/>
    </row>
    <row r="218" spans="1:17" s="4" customFormat="1" ht="16.5" thickBot="1" x14ac:dyDescent="0.3">
      <c r="A218" s="35" t="s">
        <v>108</v>
      </c>
      <c r="B218" s="31">
        <v>3.5</v>
      </c>
      <c r="C218" s="31">
        <v>3.5</v>
      </c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138"/>
      <c r="Q218" s="139"/>
    </row>
    <row r="219" spans="1:17" s="4" customFormat="1" ht="16.5" thickBot="1" x14ac:dyDescent="0.3">
      <c r="A219" s="35" t="s">
        <v>128</v>
      </c>
      <c r="B219" s="31">
        <v>20</v>
      </c>
      <c r="C219" s="31">
        <v>20</v>
      </c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138"/>
      <c r="Q219" s="139"/>
    </row>
    <row r="220" spans="1:17" s="4" customFormat="1" ht="16.5" thickBot="1" x14ac:dyDescent="0.3">
      <c r="A220" s="35" t="s">
        <v>37</v>
      </c>
      <c r="B220" s="31">
        <v>0.5</v>
      </c>
      <c r="C220" s="31">
        <v>0.5</v>
      </c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138"/>
      <c r="Q220" s="139"/>
    </row>
    <row r="221" spans="1:17" s="4" customFormat="1" ht="16.5" thickBot="1" x14ac:dyDescent="0.3">
      <c r="A221" s="35" t="s">
        <v>129</v>
      </c>
      <c r="B221" s="31">
        <v>13</v>
      </c>
      <c r="C221" s="31">
        <v>10</v>
      </c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138"/>
      <c r="Q221" s="139"/>
    </row>
    <row r="222" spans="1:17" s="4" customFormat="1" ht="16.5" thickBot="1" x14ac:dyDescent="0.3">
      <c r="A222" s="35" t="s">
        <v>50</v>
      </c>
      <c r="B222" s="31">
        <v>12</v>
      </c>
      <c r="C222" s="31">
        <v>10</v>
      </c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138"/>
      <c r="Q222" s="139"/>
    </row>
    <row r="223" spans="1:17" s="4" customFormat="1" ht="16.5" thickBot="1" x14ac:dyDescent="0.3">
      <c r="A223" s="35" t="s">
        <v>26</v>
      </c>
      <c r="B223" s="31">
        <v>5</v>
      </c>
      <c r="C223" s="31">
        <v>5</v>
      </c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138"/>
      <c r="Q223" s="139"/>
    </row>
    <row r="224" spans="1:17" s="4" customFormat="1" ht="16.5" thickBot="1" x14ac:dyDescent="0.3">
      <c r="A224" s="35" t="s">
        <v>54</v>
      </c>
      <c r="B224" s="34">
        <v>45.9</v>
      </c>
      <c r="C224" s="31">
        <f>C225*1.8</f>
        <v>36</v>
      </c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138"/>
      <c r="Q224" s="139"/>
    </row>
    <row r="225" spans="1:17" s="4" customFormat="1" ht="16.5" thickBot="1" x14ac:dyDescent="0.3">
      <c r="A225" s="44" t="s">
        <v>130</v>
      </c>
      <c r="B225" s="56"/>
      <c r="C225" s="31">
        <v>20</v>
      </c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138"/>
      <c r="Q225" s="139"/>
    </row>
    <row r="226" spans="1:17" s="4" customFormat="1" ht="16.5" thickBot="1" x14ac:dyDescent="0.3">
      <c r="A226" s="28" t="s">
        <v>131</v>
      </c>
      <c r="B226" s="206"/>
      <c r="C226" s="30"/>
      <c r="D226" s="31" t="s">
        <v>132</v>
      </c>
      <c r="E226" s="31">
        <v>8.5</v>
      </c>
      <c r="F226" s="31">
        <v>13.6</v>
      </c>
      <c r="G226" s="31">
        <v>8.6</v>
      </c>
      <c r="H226" s="31">
        <v>177</v>
      </c>
      <c r="I226" s="31">
        <v>0.19</v>
      </c>
      <c r="J226" s="31">
        <v>49.62</v>
      </c>
      <c r="K226" s="31">
        <v>3.44</v>
      </c>
      <c r="L226" s="31">
        <v>19.3</v>
      </c>
      <c r="M226" s="31">
        <v>239</v>
      </c>
      <c r="N226" s="31">
        <v>17.8</v>
      </c>
      <c r="O226" s="31">
        <v>5</v>
      </c>
      <c r="P226" s="138"/>
      <c r="Q226" s="139"/>
    </row>
    <row r="227" spans="1:17" s="4" customFormat="1" ht="16.5" thickBot="1" x14ac:dyDescent="0.3">
      <c r="A227" s="35" t="s">
        <v>133</v>
      </c>
      <c r="B227" s="31">
        <v>172</v>
      </c>
      <c r="C227" s="31">
        <v>142</v>
      </c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138"/>
      <c r="Q227" s="139"/>
    </row>
    <row r="228" spans="1:17" s="4" customFormat="1" ht="16.5" thickBot="1" x14ac:dyDescent="0.3">
      <c r="A228" s="35" t="s">
        <v>33</v>
      </c>
      <c r="B228" s="31">
        <v>8.5</v>
      </c>
      <c r="C228" s="31">
        <v>8.5</v>
      </c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138"/>
      <c r="Q228" s="139"/>
    </row>
    <row r="229" spans="1:17" s="4" customFormat="1" ht="16.5" thickBot="1" x14ac:dyDescent="0.3">
      <c r="A229" s="185" t="s">
        <v>64</v>
      </c>
      <c r="B229" s="87">
        <f>C229</f>
        <v>15</v>
      </c>
      <c r="C229" s="87">
        <v>15</v>
      </c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138"/>
      <c r="Q229" s="139"/>
    </row>
    <row r="230" spans="1:17" s="4" customFormat="1" ht="16.5" thickBot="1" x14ac:dyDescent="0.3">
      <c r="A230" s="35" t="s">
        <v>34</v>
      </c>
      <c r="B230" s="31">
        <f>C230</f>
        <v>5</v>
      </c>
      <c r="C230" s="31">
        <v>5</v>
      </c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138"/>
      <c r="Q230" s="139"/>
    </row>
    <row r="231" spans="1:17" s="4" customFormat="1" ht="16.5" thickBot="1" x14ac:dyDescent="0.3">
      <c r="A231" s="35" t="s">
        <v>134</v>
      </c>
      <c r="B231" s="31">
        <v>25</v>
      </c>
      <c r="C231" s="31">
        <v>25</v>
      </c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138"/>
      <c r="Q231" s="139"/>
    </row>
    <row r="232" spans="1:17" s="4" customFormat="1" ht="16.5" thickBot="1" x14ac:dyDescent="0.3">
      <c r="A232" s="28" t="s">
        <v>135</v>
      </c>
      <c r="B232" s="29"/>
      <c r="C232" s="30"/>
      <c r="D232" s="31">
        <v>180</v>
      </c>
      <c r="E232" s="31">
        <v>5.6</v>
      </c>
      <c r="F232" s="31">
        <v>5</v>
      </c>
      <c r="G232" s="31">
        <v>24.4</v>
      </c>
      <c r="H232" s="31">
        <v>165</v>
      </c>
      <c r="I232" s="31">
        <v>0.16</v>
      </c>
      <c r="J232" s="31">
        <v>20</v>
      </c>
      <c r="K232" s="31">
        <v>0.41</v>
      </c>
      <c r="L232" s="31">
        <v>9.89</v>
      </c>
      <c r="M232" s="31">
        <v>126.11</v>
      </c>
      <c r="N232" s="31">
        <v>85.5</v>
      </c>
      <c r="O232" s="31">
        <v>2.93</v>
      </c>
      <c r="P232" s="138"/>
      <c r="Q232" s="139"/>
    </row>
    <row r="233" spans="1:17" s="4" customFormat="1" ht="16.5" thickBot="1" x14ac:dyDescent="0.3">
      <c r="A233" s="35" t="s">
        <v>136</v>
      </c>
      <c r="B233" s="31">
        <v>45</v>
      </c>
      <c r="C233" s="31">
        <v>45</v>
      </c>
      <c r="D233" s="36"/>
      <c r="E233" s="36"/>
      <c r="F233" s="36"/>
      <c r="G233" s="31"/>
      <c r="H233" s="31"/>
      <c r="I233" s="36"/>
      <c r="J233" s="36"/>
      <c r="K233" s="36"/>
      <c r="L233" s="36"/>
      <c r="M233" s="36"/>
      <c r="N233" s="36"/>
      <c r="O233" s="36"/>
      <c r="P233" s="138"/>
      <c r="Q233" s="139"/>
    </row>
    <row r="234" spans="1:17" s="4" customFormat="1" ht="16.5" thickBot="1" x14ac:dyDescent="0.3">
      <c r="A234" s="35" t="s">
        <v>26</v>
      </c>
      <c r="B234" s="31">
        <v>5</v>
      </c>
      <c r="C234" s="31">
        <v>5</v>
      </c>
      <c r="D234" s="36"/>
      <c r="E234" s="36"/>
      <c r="F234" s="36"/>
      <c r="G234" s="31"/>
      <c r="H234" s="31"/>
      <c r="I234" s="36"/>
      <c r="J234" s="36"/>
      <c r="K234" s="36"/>
      <c r="L234" s="36"/>
      <c r="M234" s="36"/>
      <c r="N234" s="36"/>
      <c r="O234" s="36"/>
      <c r="P234" s="138"/>
      <c r="Q234" s="139"/>
    </row>
    <row r="235" spans="1:17" s="4" customFormat="1" ht="16.5" thickBot="1" x14ac:dyDescent="0.3">
      <c r="A235" s="207" t="s">
        <v>88</v>
      </c>
      <c r="B235" s="208"/>
      <c r="C235" s="198"/>
      <c r="D235" s="31">
        <v>200</v>
      </c>
      <c r="E235" s="31">
        <v>0.4</v>
      </c>
      <c r="F235" s="31">
        <v>0.1</v>
      </c>
      <c r="G235" s="31">
        <v>13.7</v>
      </c>
      <c r="H235" s="31">
        <v>57</v>
      </c>
      <c r="I235" s="31">
        <v>0</v>
      </c>
      <c r="J235" s="31">
        <v>0</v>
      </c>
      <c r="K235" s="31">
        <v>0</v>
      </c>
      <c r="L235" s="31">
        <v>0.2</v>
      </c>
      <c r="M235" s="31">
        <v>0</v>
      </c>
      <c r="N235" s="31">
        <v>0</v>
      </c>
      <c r="O235" s="31">
        <v>0.02</v>
      </c>
      <c r="P235" s="138" t="s">
        <v>137</v>
      </c>
      <c r="Q235" s="139"/>
    </row>
    <row r="236" spans="1:17" s="4" customFormat="1" ht="16.5" thickBot="1" x14ac:dyDescent="0.3">
      <c r="A236" s="35" t="s">
        <v>89</v>
      </c>
      <c r="B236" s="31">
        <v>2</v>
      </c>
      <c r="C236" s="31">
        <v>2</v>
      </c>
      <c r="D236" s="36"/>
      <c r="E236" s="36"/>
      <c r="F236" s="36"/>
      <c r="G236" s="36"/>
      <c r="H236" s="31"/>
      <c r="I236" s="36"/>
      <c r="J236" s="36"/>
      <c r="K236" s="36"/>
      <c r="L236" s="36"/>
      <c r="M236" s="36"/>
      <c r="N236" s="36"/>
      <c r="O236" s="36"/>
      <c r="P236" s="138"/>
      <c r="Q236" s="139"/>
    </row>
    <row r="237" spans="1:17" s="4" customFormat="1" ht="16.5" thickBot="1" x14ac:dyDescent="0.3">
      <c r="A237" s="35" t="s">
        <v>72</v>
      </c>
      <c r="B237" s="31">
        <f>C237</f>
        <v>10</v>
      </c>
      <c r="C237" s="31">
        <v>10</v>
      </c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138"/>
      <c r="Q237" s="139"/>
    </row>
    <row r="238" spans="1:17" s="4" customFormat="1" ht="16.5" thickBot="1" x14ac:dyDescent="0.3">
      <c r="A238" s="110" t="s">
        <v>74</v>
      </c>
      <c r="B238" s="31">
        <v>60</v>
      </c>
      <c r="C238" s="31">
        <v>60</v>
      </c>
      <c r="D238" s="31">
        <v>60</v>
      </c>
      <c r="E238" s="108">
        <v>5.16</v>
      </c>
      <c r="F238" s="31">
        <v>0.84</v>
      </c>
      <c r="G238" s="31">
        <v>28.02</v>
      </c>
      <c r="H238" s="31">
        <v>141.41999999999999</v>
      </c>
      <c r="I238" s="31">
        <v>0.3</v>
      </c>
      <c r="J238" s="31">
        <v>0</v>
      </c>
      <c r="K238" s="31">
        <v>0</v>
      </c>
      <c r="L238" s="31">
        <v>10.25</v>
      </c>
      <c r="M238" s="31">
        <v>33.25</v>
      </c>
      <c r="N238" s="31">
        <v>10</v>
      </c>
      <c r="O238" s="31">
        <v>0.25</v>
      </c>
      <c r="P238" s="138"/>
      <c r="Q238" s="139"/>
    </row>
    <row r="239" spans="1:17" s="4" customFormat="1" ht="16.5" thickBot="1" x14ac:dyDescent="0.3">
      <c r="A239" s="110" t="s">
        <v>73</v>
      </c>
      <c r="B239" s="31">
        <v>50</v>
      </c>
      <c r="C239" s="31">
        <v>50</v>
      </c>
      <c r="D239" s="34">
        <v>50</v>
      </c>
      <c r="E239" s="186">
        <v>3.3</v>
      </c>
      <c r="F239" s="175">
        <v>0.6</v>
      </c>
      <c r="G239" s="187">
        <v>17.100000000000001</v>
      </c>
      <c r="H239" s="175">
        <v>87</v>
      </c>
      <c r="I239" s="31">
        <v>0.1</v>
      </c>
      <c r="J239" s="31">
        <v>0</v>
      </c>
      <c r="K239" s="31">
        <v>0.7</v>
      </c>
      <c r="L239" s="31">
        <v>17.2</v>
      </c>
      <c r="M239" s="31">
        <v>77.2</v>
      </c>
      <c r="N239" s="31">
        <v>23</v>
      </c>
      <c r="O239" s="31">
        <v>1.9</v>
      </c>
      <c r="P239" s="138"/>
      <c r="Q239" s="139"/>
    </row>
    <row r="240" spans="1:17" s="4" customFormat="1" ht="16.5" thickBot="1" x14ac:dyDescent="0.3">
      <c r="A240" s="116" t="s">
        <v>76</v>
      </c>
      <c r="B240" s="118"/>
      <c r="C240" s="118"/>
      <c r="D240" s="119">
        <f>D239+D238+D235+D232+D206+270+150</f>
        <v>1010</v>
      </c>
      <c r="E240" s="209">
        <f>E239+E238+E235+E232+E226+E213+E206</f>
        <v>31.16</v>
      </c>
      <c r="F240" s="210">
        <f>F239+F238+F235+F232+F226+F213+F206</f>
        <v>31.94</v>
      </c>
      <c r="G240" s="123">
        <f>G239+G238+G235+G232+G226+G213+G206</f>
        <v>117.91999999999999</v>
      </c>
      <c r="H240" s="123">
        <f>H239+H238+H235+H232+H226+H213+H206</f>
        <v>890.42</v>
      </c>
      <c r="I240" s="123"/>
      <c r="J240" s="124"/>
      <c r="K240" s="125"/>
      <c r="L240" s="123"/>
      <c r="M240" s="123"/>
      <c r="N240" s="126"/>
      <c r="O240" s="126"/>
      <c r="P240" s="138"/>
      <c r="Q240" s="139"/>
    </row>
    <row r="241" spans="1:17" s="4" customFormat="1" ht="16.5" thickBot="1" x14ac:dyDescent="0.3">
      <c r="A241" s="128" t="s">
        <v>77</v>
      </c>
      <c r="B241" s="136"/>
      <c r="C241" s="136"/>
      <c r="D241" s="191">
        <f>D240+D201</f>
        <v>1680</v>
      </c>
      <c r="E241" s="211">
        <f>E240+E201</f>
        <v>50.62</v>
      </c>
      <c r="F241" s="211">
        <f>F240+F201</f>
        <v>53.31</v>
      </c>
      <c r="G241" s="211">
        <f>G240+G201</f>
        <v>210.04</v>
      </c>
      <c r="H241" s="211">
        <f>H240+H201</f>
        <v>1557</v>
      </c>
      <c r="I241" s="131"/>
      <c r="J241" s="135"/>
      <c r="K241" s="135"/>
      <c r="L241" s="131"/>
      <c r="M241" s="131"/>
      <c r="N241" s="136"/>
      <c r="O241" s="136"/>
      <c r="P241" s="138"/>
      <c r="Q241" s="139"/>
    </row>
    <row r="242" spans="1:17" s="4" customFormat="1" ht="16.5" thickBot="1" x14ac:dyDescent="0.3">
      <c r="A242" s="8" t="s">
        <v>138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10"/>
      <c r="P242" s="138"/>
      <c r="Q242" s="139"/>
    </row>
    <row r="243" spans="1:17" s="4" customFormat="1" ht="16.5" thickBot="1" x14ac:dyDescent="0.3">
      <c r="A243" s="140"/>
      <c r="B243" s="34" t="s">
        <v>91</v>
      </c>
      <c r="C243" s="146" t="s">
        <v>3</v>
      </c>
      <c r="D243" s="95" t="s">
        <v>4</v>
      </c>
      <c r="E243" s="50"/>
      <c r="F243" s="50"/>
      <c r="G243" s="50"/>
      <c r="H243" s="141"/>
      <c r="I243" s="142"/>
      <c r="J243" s="142"/>
      <c r="K243" s="142"/>
      <c r="L243" s="142"/>
      <c r="M243" s="142"/>
      <c r="N243" s="142"/>
      <c r="O243" s="143"/>
      <c r="P243" s="138"/>
      <c r="Q243" s="139"/>
    </row>
    <row r="244" spans="1:17" s="4" customFormat="1" ht="16.5" thickBot="1" x14ac:dyDescent="0.3">
      <c r="A244" s="144" t="s">
        <v>6</v>
      </c>
      <c r="B244" s="34" t="s">
        <v>92</v>
      </c>
      <c r="C244" s="168"/>
      <c r="D244" s="145" t="s">
        <v>7</v>
      </c>
      <c r="E244" s="145" t="s">
        <v>8</v>
      </c>
      <c r="F244" s="145" t="s">
        <v>9</v>
      </c>
      <c r="G244" s="145" t="s">
        <v>10</v>
      </c>
      <c r="H244" s="145" t="s">
        <v>11</v>
      </c>
      <c r="I244" s="50"/>
      <c r="J244" s="50"/>
      <c r="K244" s="51"/>
      <c r="L244" s="95" t="s">
        <v>13</v>
      </c>
      <c r="M244" s="50"/>
      <c r="N244" s="50"/>
      <c r="O244" s="51"/>
      <c r="P244" s="138"/>
      <c r="Q244" s="139"/>
    </row>
    <row r="245" spans="1:17" s="4" customFormat="1" ht="16.5" thickBot="1" x14ac:dyDescent="0.3">
      <c r="A245" s="212"/>
      <c r="B245" s="213"/>
      <c r="C245" s="168"/>
      <c r="D245" s="204"/>
      <c r="E245" s="204"/>
      <c r="F245" s="204"/>
      <c r="G245" s="204"/>
      <c r="H245" s="204"/>
      <c r="I245" s="34" t="s">
        <v>15</v>
      </c>
      <c r="J245" s="34" t="s">
        <v>16</v>
      </c>
      <c r="K245" s="31" t="s">
        <v>17</v>
      </c>
      <c r="L245" s="31" t="s">
        <v>18</v>
      </c>
      <c r="M245" s="31" t="s">
        <v>19</v>
      </c>
      <c r="N245" s="31" t="s">
        <v>20</v>
      </c>
      <c r="O245" s="31" t="s">
        <v>21</v>
      </c>
      <c r="P245" s="138"/>
      <c r="Q245" s="139"/>
    </row>
    <row r="246" spans="1:17" s="4" customFormat="1" ht="16.5" thickBot="1" x14ac:dyDescent="0.3">
      <c r="A246" s="172" t="s">
        <v>139</v>
      </c>
      <c r="B246" s="173"/>
      <c r="C246" s="174"/>
      <c r="D246" s="56" t="s">
        <v>140</v>
      </c>
      <c r="E246" s="56">
        <v>8.15</v>
      </c>
      <c r="F246" s="56">
        <v>9.27</v>
      </c>
      <c r="G246" s="56">
        <v>20.71</v>
      </c>
      <c r="H246" s="56">
        <v>164.62</v>
      </c>
      <c r="I246" s="56">
        <v>0</v>
      </c>
      <c r="J246" s="56">
        <v>1.88</v>
      </c>
      <c r="K246" s="94">
        <v>0</v>
      </c>
      <c r="L246" s="178">
        <v>15.22</v>
      </c>
      <c r="M246" s="178">
        <v>11.61</v>
      </c>
      <c r="N246" s="178">
        <v>1.78</v>
      </c>
      <c r="O246" s="178">
        <v>0.02</v>
      </c>
      <c r="P246" s="138"/>
      <c r="Q246" s="139"/>
    </row>
    <row r="247" spans="1:17" s="4" customFormat="1" ht="16.5" thickBot="1" x14ac:dyDescent="0.3">
      <c r="A247" s="44" t="s">
        <v>111</v>
      </c>
      <c r="B247" s="214">
        <v>20</v>
      </c>
      <c r="C247" s="214">
        <v>20</v>
      </c>
      <c r="D247" s="36"/>
      <c r="E247" s="36"/>
      <c r="F247" s="36"/>
      <c r="G247" s="31"/>
      <c r="H247" s="36"/>
      <c r="I247" s="36"/>
      <c r="J247" s="36"/>
      <c r="K247" s="36"/>
      <c r="L247" s="36"/>
      <c r="M247" s="36"/>
      <c r="N247" s="36"/>
      <c r="O247" s="36"/>
      <c r="P247" s="138"/>
      <c r="Q247" s="139"/>
    </row>
    <row r="248" spans="1:17" s="4" customFormat="1" ht="16.5" thickBot="1" x14ac:dyDescent="0.3">
      <c r="A248" s="35" t="s">
        <v>35</v>
      </c>
      <c r="B248" s="31">
        <v>125</v>
      </c>
      <c r="C248" s="31">
        <v>145</v>
      </c>
      <c r="D248" s="36"/>
      <c r="E248" s="36"/>
      <c r="F248" s="36"/>
      <c r="G248" s="31"/>
      <c r="H248" s="36"/>
      <c r="I248" s="36"/>
      <c r="J248" s="36"/>
      <c r="K248" s="36"/>
      <c r="L248" s="36"/>
      <c r="M248" s="36"/>
      <c r="N248" s="36"/>
      <c r="O248" s="36"/>
      <c r="P248" s="138"/>
      <c r="Q248" s="139"/>
    </row>
    <row r="249" spans="1:17" s="4" customFormat="1" ht="16.5" thickBot="1" x14ac:dyDescent="0.3">
      <c r="A249" s="35" t="s">
        <v>25</v>
      </c>
      <c r="B249" s="31">
        <v>1.5</v>
      </c>
      <c r="C249" s="31">
        <v>1.5</v>
      </c>
      <c r="D249" s="36"/>
      <c r="E249" s="36"/>
      <c r="F249" s="36"/>
      <c r="G249" s="31"/>
      <c r="H249" s="36"/>
      <c r="I249" s="36"/>
      <c r="J249" s="36"/>
      <c r="K249" s="36"/>
      <c r="L249" s="36"/>
      <c r="M249" s="36"/>
      <c r="N249" s="36"/>
      <c r="O249" s="36"/>
      <c r="P249" s="138"/>
      <c r="Q249" s="139"/>
    </row>
    <row r="250" spans="1:17" s="4" customFormat="1" ht="16.5" thickBot="1" x14ac:dyDescent="0.3">
      <c r="A250" s="35" t="s">
        <v>26</v>
      </c>
      <c r="B250" s="31">
        <v>2</v>
      </c>
      <c r="C250" s="31">
        <v>2</v>
      </c>
      <c r="D250" s="36"/>
      <c r="E250" s="36"/>
      <c r="F250" s="36"/>
      <c r="G250" s="31"/>
      <c r="H250" s="36"/>
      <c r="I250" s="36"/>
      <c r="J250" s="36"/>
      <c r="K250" s="36"/>
      <c r="L250" s="36"/>
      <c r="M250" s="36"/>
      <c r="N250" s="36"/>
      <c r="O250" s="36"/>
      <c r="P250" s="138"/>
      <c r="Q250" s="139"/>
    </row>
    <row r="251" spans="1:17" s="4" customFormat="1" ht="16.5" thickBot="1" x14ac:dyDescent="0.3">
      <c r="A251" s="110" t="s">
        <v>141</v>
      </c>
      <c r="B251" s="31"/>
      <c r="C251" s="31"/>
      <c r="D251" s="31">
        <v>80</v>
      </c>
      <c r="E251" s="108">
        <v>11.6</v>
      </c>
      <c r="F251" s="108">
        <v>13.16</v>
      </c>
      <c r="G251" s="108">
        <v>30</v>
      </c>
      <c r="H251" s="108">
        <v>253.84</v>
      </c>
      <c r="I251" s="31">
        <v>1.7999999999999999E-2</v>
      </c>
      <c r="J251" s="31">
        <v>4.84</v>
      </c>
      <c r="K251" s="31">
        <v>1E-3</v>
      </c>
      <c r="L251" s="31">
        <v>5.0730000000000004</v>
      </c>
      <c r="M251" s="31">
        <v>9.68</v>
      </c>
      <c r="N251" s="31">
        <v>1.28</v>
      </c>
      <c r="O251" s="31">
        <v>7.4999999999999997E-2</v>
      </c>
      <c r="P251" s="138"/>
      <c r="Q251" s="139"/>
    </row>
    <row r="252" spans="1:17" s="4" customFormat="1" ht="16.5" thickBot="1" x14ac:dyDescent="0.3">
      <c r="A252" s="35" t="s">
        <v>142</v>
      </c>
      <c r="B252" s="108">
        <f>C252</f>
        <v>62.996411214953262</v>
      </c>
      <c r="C252" s="108">
        <f>C253+C254+C255+C256+C257+C258+C259+C260+C261+C262+C263</f>
        <v>62.996411214953262</v>
      </c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138"/>
      <c r="Q252" s="139"/>
    </row>
    <row r="253" spans="1:17" s="4" customFormat="1" ht="16.5" thickBot="1" x14ac:dyDescent="0.3">
      <c r="A253" s="151" t="s">
        <v>33</v>
      </c>
      <c r="B253" s="175">
        <f>C253</f>
        <v>42.05</v>
      </c>
      <c r="C253" s="187">
        <v>42.05</v>
      </c>
      <c r="D253" s="195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138"/>
      <c r="Q253" s="139"/>
    </row>
    <row r="254" spans="1:17" s="4" customFormat="1" ht="16.5" thickBot="1" x14ac:dyDescent="0.3">
      <c r="A254" s="151" t="s">
        <v>25</v>
      </c>
      <c r="B254" s="175">
        <f t="shared" ref="B254" si="6">C254</f>
        <v>4.4266666666666721</v>
      </c>
      <c r="C254" s="215">
        <v>4.4266666666666721</v>
      </c>
      <c r="D254" s="195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138"/>
      <c r="Q254" s="139"/>
    </row>
    <row r="255" spans="1:17" s="4" customFormat="1" ht="16.5" thickBot="1" x14ac:dyDescent="0.3">
      <c r="A255" s="151" t="s">
        <v>27</v>
      </c>
      <c r="B255" s="216">
        <f>C255*1.14</f>
        <v>1.3160074766355145</v>
      </c>
      <c r="C255" s="215">
        <v>1.1543925233644865</v>
      </c>
      <c r="D255" s="195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138"/>
      <c r="Q255" s="139"/>
    </row>
    <row r="256" spans="1:17" s="4" customFormat="1" ht="16.5" thickBot="1" x14ac:dyDescent="0.3">
      <c r="A256" s="151" t="s">
        <v>26</v>
      </c>
      <c r="B256" s="175">
        <f t="shared" ref="B256:B269" si="7">C256</f>
        <v>1.9117258566978239</v>
      </c>
      <c r="C256" s="215">
        <v>1.9117258566978239</v>
      </c>
      <c r="D256" s="195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138"/>
      <c r="Q256" s="139"/>
    </row>
    <row r="257" spans="1:17" s="4" customFormat="1" ht="16.5" thickBot="1" x14ac:dyDescent="0.3">
      <c r="A257" s="151" t="s">
        <v>34</v>
      </c>
      <c r="B257" s="175">
        <f t="shared" si="7"/>
        <v>1.7943925233644857</v>
      </c>
      <c r="C257" s="215">
        <v>1.7943925233644857</v>
      </c>
      <c r="D257" s="195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138"/>
      <c r="Q257" s="139"/>
    </row>
    <row r="258" spans="1:17" s="4" customFormat="1" ht="16.5" thickBot="1" x14ac:dyDescent="0.3">
      <c r="A258" s="151" t="s">
        <v>35</v>
      </c>
      <c r="B258" s="175">
        <f t="shared" si="7"/>
        <v>1.1962616822429906</v>
      </c>
      <c r="C258" s="215">
        <v>1.1962616822429906</v>
      </c>
      <c r="D258" s="195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138"/>
      <c r="Q258" s="139"/>
    </row>
    <row r="259" spans="1:17" s="4" customFormat="1" ht="16.5" thickBot="1" x14ac:dyDescent="0.3">
      <c r="A259" s="151" t="s">
        <v>36</v>
      </c>
      <c r="B259" s="175">
        <f t="shared" si="7"/>
        <v>5.383177570093458E-2</v>
      </c>
      <c r="C259" s="215">
        <v>5.383177570093458E-2</v>
      </c>
      <c r="D259" s="195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138"/>
      <c r="Q259" s="139"/>
    </row>
    <row r="260" spans="1:17" s="4" customFormat="1" ht="16.5" thickBot="1" x14ac:dyDescent="0.3">
      <c r="A260" s="155" t="s">
        <v>37</v>
      </c>
      <c r="B260" s="217">
        <f t="shared" si="7"/>
        <v>0.29906542056074764</v>
      </c>
      <c r="C260" s="218">
        <v>0.29906542056074764</v>
      </c>
      <c r="D260" s="195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138"/>
      <c r="Q260" s="139"/>
    </row>
    <row r="261" spans="1:17" s="4" customFormat="1" ht="16.5" thickBot="1" x14ac:dyDescent="0.3">
      <c r="A261" s="35" t="s">
        <v>38</v>
      </c>
      <c r="B261" s="108">
        <f t="shared" si="7"/>
        <v>5.9813084112149521E-3</v>
      </c>
      <c r="C261" s="108">
        <v>5.9813084112149521E-3</v>
      </c>
      <c r="D261" s="195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138"/>
      <c r="Q261" s="139"/>
    </row>
    <row r="262" spans="1:17" s="4" customFormat="1" ht="16.5" thickBot="1" x14ac:dyDescent="0.3">
      <c r="A262" s="35" t="s">
        <v>39</v>
      </c>
      <c r="B262" s="108">
        <f t="shared" si="7"/>
        <v>9.5540934579439192</v>
      </c>
      <c r="C262" s="108">
        <v>9.5540934579439192</v>
      </c>
      <c r="D262" s="195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138"/>
      <c r="Q262" s="139"/>
    </row>
    <row r="263" spans="1:17" s="4" customFormat="1" ht="16.5" thickBot="1" x14ac:dyDescent="0.3">
      <c r="A263" s="35" t="s">
        <v>143</v>
      </c>
      <c r="B263" s="108">
        <f t="shared" si="7"/>
        <v>0.55000000000000004</v>
      </c>
      <c r="C263" s="108">
        <v>0.55000000000000004</v>
      </c>
      <c r="D263" s="195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138"/>
      <c r="Q263" s="139"/>
    </row>
    <row r="264" spans="1:17" s="4" customFormat="1" ht="16.5" thickBot="1" x14ac:dyDescent="0.3">
      <c r="A264" s="35" t="s">
        <v>23</v>
      </c>
      <c r="B264" s="31">
        <f t="shared" si="7"/>
        <v>24</v>
      </c>
      <c r="C264" s="31">
        <v>24</v>
      </c>
      <c r="D264" s="36"/>
      <c r="E264" s="195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138"/>
      <c r="Q264" s="139"/>
    </row>
    <row r="265" spans="1:17" s="4" customFormat="1" ht="16.5" thickBot="1" x14ac:dyDescent="0.3">
      <c r="A265" s="35" t="s">
        <v>25</v>
      </c>
      <c r="B265" s="31">
        <f t="shared" si="7"/>
        <v>1.5</v>
      </c>
      <c r="C265" s="31">
        <v>1.5</v>
      </c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138"/>
      <c r="Q265" s="139"/>
    </row>
    <row r="266" spans="1:17" s="4" customFormat="1" ht="16.5" thickBot="1" x14ac:dyDescent="0.3">
      <c r="A266" s="35" t="s">
        <v>64</v>
      </c>
      <c r="B266" s="31">
        <f t="shared" si="7"/>
        <v>4</v>
      </c>
      <c r="C266" s="31">
        <v>4</v>
      </c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138"/>
      <c r="Q266" s="139"/>
    </row>
    <row r="267" spans="1:17" s="4" customFormat="1" ht="16.5" thickBot="1" x14ac:dyDescent="0.3">
      <c r="A267" s="35" t="s">
        <v>38</v>
      </c>
      <c r="B267" s="219">
        <f t="shared" si="7"/>
        <v>2E-3</v>
      </c>
      <c r="C267" s="31">
        <v>2E-3</v>
      </c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138"/>
      <c r="Q267" s="139"/>
    </row>
    <row r="268" spans="1:17" s="4" customFormat="1" ht="16.5" thickBot="1" x14ac:dyDescent="0.3">
      <c r="A268" s="35" t="s">
        <v>144</v>
      </c>
      <c r="B268" s="31">
        <f t="shared" si="7"/>
        <v>1.5</v>
      </c>
      <c r="C268" s="31">
        <v>1.5</v>
      </c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138"/>
      <c r="Q268" s="139"/>
    </row>
    <row r="269" spans="1:17" s="4" customFormat="1" ht="16.5" thickBot="1" x14ac:dyDescent="0.3">
      <c r="A269" s="35" t="s">
        <v>145</v>
      </c>
      <c r="B269" s="31">
        <f t="shared" si="7"/>
        <v>1</v>
      </c>
      <c r="C269" s="31">
        <v>1</v>
      </c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138"/>
      <c r="Q269" s="139"/>
    </row>
    <row r="270" spans="1:17" s="4" customFormat="1" ht="16.5" thickBot="1" x14ac:dyDescent="0.3">
      <c r="A270" s="28" t="s">
        <v>146</v>
      </c>
      <c r="B270" s="29"/>
      <c r="C270" s="30"/>
      <c r="D270" s="31">
        <v>200</v>
      </c>
      <c r="E270" s="31">
        <v>0.3</v>
      </c>
      <c r="F270" s="31">
        <v>0</v>
      </c>
      <c r="G270" s="31">
        <v>25</v>
      </c>
      <c r="H270" s="31">
        <v>101</v>
      </c>
      <c r="I270" s="31">
        <v>0</v>
      </c>
      <c r="J270" s="31">
        <v>0</v>
      </c>
      <c r="K270" s="31">
        <v>0</v>
      </c>
      <c r="L270" s="31">
        <v>0.44</v>
      </c>
      <c r="M270" s="31">
        <v>0</v>
      </c>
      <c r="N270" s="31">
        <v>0</v>
      </c>
      <c r="O270" s="31">
        <v>0.04</v>
      </c>
      <c r="P270" s="138"/>
      <c r="Q270" s="139"/>
    </row>
    <row r="271" spans="1:17" s="4" customFormat="1" ht="16.5" thickBot="1" x14ac:dyDescent="0.3">
      <c r="A271" s="35" t="s">
        <v>147</v>
      </c>
      <c r="B271" s="31">
        <v>25</v>
      </c>
      <c r="C271" s="31">
        <v>25</v>
      </c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138"/>
      <c r="Q271" s="139"/>
    </row>
    <row r="272" spans="1:17" s="4" customFormat="1" ht="16.5" thickBot="1" x14ac:dyDescent="0.3">
      <c r="A272" s="35" t="s">
        <v>72</v>
      </c>
      <c r="B272" s="31">
        <f>C272</f>
        <v>10</v>
      </c>
      <c r="C272" s="31">
        <v>10</v>
      </c>
      <c r="D272" s="36"/>
      <c r="E272" s="195"/>
      <c r="F272" s="195"/>
      <c r="G272" s="195"/>
      <c r="H272" s="195"/>
      <c r="I272" s="36"/>
      <c r="J272" s="36"/>
      <c r="K272" s="36"/>
      <c r="L272" s="36"/>
      <c r="M272" s="36"/>
      <c r="N272" s="36"/>
      <c r="O272" s="36"/>
      <c r="P272" s="138"/>
      <c r="Q272" s="139"/>
    </row>
    <row r="273" spans="1:17" s="4" customFormat="1" ht="16.5" thickBot="1" x14ac:dyDescent="0.3">
      <c r="A273" s="220" t="s">
        <v>148</v>
      </c>
      <c r="B273" s="220"/>
      <c r="C273" s="220"/>
      <c r="D273" s="221" t="s">
        <v>149</v>
      </c>
      <c r="E273" s="222">
        <v>0.51944444444444449</v>
      </c>
      <c r="F273" s="222">
        <v>0.29907407407407388</v>
      </c>
      <c r="G273" s="222">
        <v>11.215277777777779</v>
      </c>
      <c r="H273" s="222">
        <v>66.898148148148323</v>
      </c>
      <c r="I273" s="37"/>
      <c r="J273" s="37"/>
      <c r="K273" s="37"/>
      <c r="L273" s="37"/>
      <c r="M273" s="37"/>
      <c r="N273" s="37"/>
      <c r="O273" s="36"/>
      <c r="P273" s="138"/>
      <c r="Q273" s="139"/>
    </row>
    <row r="274" spans="1:17" s="4" customFormat="1" ht="16.5" thickBot="1" x14ac:dyDescent="0.3">
      <c r="A274" s="116" t="s">
        <v>44</v>
      </c>
      <c r="B274" s="117"/>
      <c r="C274" s="223"/>
      <c r="D274" s="119">
        <f>D273+D270+D251+252</f>
        <v>632</v>
      </c>
      <c r="E274" s="202">
        <f>SUM(E246:E273)</f>
        <v>20.569444444444446</v>
      </c>
      <c r="F274" s="203">
        <f>SUM(F246:F273)</f>
        <v>22.729074074074074</v>
      </c>
      <c r="G274" s="203">
        <f>SUM(G246:G273)</f>
        <v>86.925277777777779</v>
      </c>
      <c r="H274" s="203">
        <f>SUM(H246:H273)</f>
        <v>586.3581481481483</v>
      </c>
      <c r="I274" s="37"/>
      <c r="J274" s="37"/>
      <c r="K274" s="37"/>
      <c r="L274" s="37"/>
      <c r="M274" s="37"/>
      <c r="N274" s="37"/>
      <c r="O274" s="36"/>
      <c r="P274" s="138"/>
      <c r="Q274" s="139"/>
    </row>
    <row r="275" spans="1:17" s="4" customFormat="1" ht="16.5" thickBot="1" x14ac:dyDescent="0.3">
      <c r="A275" s="95" t="s">
        <v>150</v>
      </c>
      <c r="B275" s="224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1"/>
      <c r="P275" s="138"/>
      <c r="Q275" s="139"/>
    </row>
    <row r="276" spans="1:17" s="4" customFormat="1" ht="16.5" thickBot="1" x14ac:dyDescent="0.3">
      <c r="A276" s="140"/>
      <c r="B276" s="34" t="s">
        <v>91</v>
      </c>
      <c r="C276" s="146" t="s">
        <v>3</v>
      </c>
      <c r="D276" s="95" t="s">
        <v>4</v>
      </c>
      <c r="E276" s="50"/>
      <c r="F276" s="50"/>
      <c r="G276" s="50"/>
      <c r="H276" s="141"/>
      <c r="I276" s="142"/>
      <c r="J276" s="142"/>
      <c r="K276" s="142"/>
      <c r="L276" s="142"/>
      <c r="M276" s="142"/>
      <c r="N276" s="142"/>
      <c r="O276" s="143"/>
      <c r="P276" s="138"/>
      <c r="Q276" s="139"/>
    </row>
    <row r="277" spans="1:17" s="4" customFormat="1" ht="16.5" thickBot="1" x14ac:dyDescent="0.3">
      <c r="A277" s="144" t="s">
        <v>6</v>
      </c>
      <c r="B277" s="34" t="s">
        <v>92</v>
      </c>
      <c r="C277" s="168"/>
      <c r="D277" s="145" t="s">
        <v>7</v>
      </c>
      <c r="E277" s="145" t="s">
        <v>8</v>
      </c>
      <c r="F277" s="145" t="s">
        <v>9</v>
      </c>
      <c r="G277" s="145" t="s">
        <v>10</v>
      </c>
      <c r="H277" s="145" t="s">
        <v>11</v>
      </c>
      <c r="I277" s="50"/>
      <c r="J277" s="50"/>
      <c r="K277" s="51"/>
      <c r="L277" s="95" t="s">
        <v>13</v>
      </c>
      <c r="M277" s="50"/>
      <c r="N277" s="50"/>
      <c r="O277" s="51"/>
      <c r="P277" s="138"/>
      <c r="Q277" s="139"/>
    </row>
    <row r="278" spans="1:17" s="4" customFormat="1" ht="16.5" thickBot="1" x14ac:dyDescent="0.3">
      <c r="A278" s="147"/>
      <c r="B278" s="170"/>
      <c r="C278" s="149"/>
      <c r="D278" s="148"/>
      <c r="E278" s="148"/>
      <c r="F278" s="148"/>
      <c r="G278" s="148"/>
      <c r="H278" s="204"/>
      <c r="I278" s="31" t="s">
        <v>15</v>
      </c>
      <c r="J278" s="31" t="s">
        <v>16</v>
      </c>
      <c r="K278" s="31" t="s">
        <v>17</v>
      </c>
      <c r="L278" s="31" t="s">
        <v>18</v>
      </c>
      <c r="M278" s="31" t="s">
        <v>19</v>
      </c>
      <c r="N278" s="31" t="s">
        <v>20</v>
      </c>
      <c r="O278" s="31" t="s">
        <v>21</v>
      </c>
      <c r="P278" s="138"/>
      <c r="Q278" s="139"/>
    </row>
    <row r="279" spans="1:17" s="4" customFormat="1" ht="16.5" thickBot="1" x14ac:dyDescent="0.3">
      <c r="A279" s="28" t="s">
        <v>151</v>
      </c>
      <c r="B279" s="29"/>
      <c r="C279" s="30"/>
      <c r="D279" s="31">
        <v>100</v>
      </c>
      <c r="E279" s="108">
        <v>2.8</v>
      </c>
      <c r="F279" s="31">
        <v>1.18</v>
      </c>
      <c r="G279" s="32">
        <v>11.04</v>
      </c>
      <c r="H279" s="175">
        <v>66.099999999999994</v>
      </c>
      <c r="I279" s="31">
        <v>0.01</v>
      </c>
      <c r="J279" s="31">
        <v>0.04</v>
      </c>
      <c r="K279" s="31">
        <v>0</v>
      </c>
      <c r="L279" s="31">
        <v>11.352</v>
      </c>
      <c r="M279" s="36">
        <v>2.4E-2</v>
      </c>
      <c r="N279" s="31">
        <v>0.64800000000000002</v>
      </c>
      <c r="O279" s="31">
        <v>28.06</v>
      </c>
      <c r="P279" s="138"/>
      <c r="Q279" s="139"/>
    </row>
    <row r="280" spans="1:17" s="4" customFormat="1" ht="16.5" thickBot="1" x14ac:dyDescent="0.3">
      <c r="A280" s="35" t="s">
        <v>152</v>
      </c>
      <c r="B280" s="31">
        <v>30</v>
      </c>
      <c r="C280" s="31">
        <v>30</v>
      </c>
      <c r="D280" s="36"/>
      <c r="E280" s="36"/>
      <c r="F280" s="36"/>
      <c r="G280" s="36"/>
      <c r="H280" s="31"/>
      <c r="I280" s="36"/>
      <c r="J280" s="36"/>
      <c r="K280" s="36"/>
      <c r="L280" s="36"/>
      <c r="M280" s="36"/>
      <c r="N280" s="36"/>
      <c r="O280" s="36"/>
      <c r="P280" s="138"/>
      <c r="Q280" s="139"/>
    </row>
    <row r="281" spans="1:17" s="4" customFormat="1" ht="16.5" thickBot="1" x14ac:dyDescent="0.3">
      <c r="A281" s="35" t="s">
        <v>153</v>
      </c>
      <c r="B281" s="31">
        <v>33.33</v>
      </c>
      <c r="C281" s="31">
        <v>18</v>
      </c>
      <c r="D281" s="36"/>
      <c r="E281" s="36"/>
      <c r="F281" s="36"/>
      <c r="G281" s="36"/>
      <c r="H281" s="31"/>
      <c r="I281" s="36"/>
      <c r="J281" s="36"/>
      <c r="K281" s="36"/>
      <c r="L281" s="36"/>
      <c r="M281" s="36"/>
      <c r="N281" s="36"/>
      <c r="O281" s="36"/>
      <c r="P281" s="138"/>
      <c r="Q281" s="139"/>
    </row>
    <row r="282" spans="1:17" s="4" customFormat="1" ht="16.5" thickBot="1" x14ac:dyDescent="0.3">
      <c r="A282" s="35" t="s">
        <v>154</v>
      </c>
      <c r="B282" s="31">
        <v>30.61</v>
      </c>
      <c r="C282" s="31">
        <v>27</v>
      </c>
      <c r="D282" s="36"/>
      <c r="E282" s="36"/>
      <c r="F282" s="36"/>
      <c r="G282" s="36"/>
      <c r="H282" s="31"/>
      <c r="I282" s="36"/>
      <c r="J282" s="36"/>
      <c r="K282" s="36"/>
      <c r="L282" s="36"/>
      <c r="M282" s="36"/>
      <c r="N282" s="36"/>
      <c r="O282" s="36"/>
      <c r="P282" s="138"/>
      <c r="Q282" s="139"/>
    </row>
    <row r="283" spans="1:17" s="4" customFormat="1" ht="16.5" thickBot="1" x14ac:dyDescent="0.3">
      <c r="A283" s="35" t="s">
        <v>155</v>
      </c>
      <c r="B283" s="31">
        <v>22.86</v>
      </c>
      <c r="C283" s="31">
        <v>18</v>
      </c>
      <c r="D283" s="36"/>
      <c r="E283" s="36"/>
      <c r="F283" s="36"/>
      <c r="G283" s="36"/>
      <c r="H283" s="31"/>
      <c r="I283" s="36"/>
      <c r="J283" s="36"/>
      <c r="K283" s="36"/>
      <c r="L283" s="36"/>
      <c r="M283" s="36"/>
      <c r="N283" s="36"/>
      <c r="O283" s="36"/>
      <c r="P283" s="138"/>
      <c r="Q283" s="139"/>
    </row>
    <row r="284" spans="1:17" s="4" customFormat="1" ht="16.5" thickBot="1" x14ac:dyDescent="0.3">
      <c r="A284" s="35" t="s">
        <v>156</v>
      </c>
      <c r="B284" s="34">
        <v>0.2</v>
      </c>
      <c r="C284" s="31">
        <v>0.2</v>
      </c>
      <c r="D284" s="36"/>
      <c r="E284" s="36"/>
      <c r="F284" s="36"/>
      <c r="G284" s="36"/>
      <c r="H284" s="31"/>
      <c r="I284" s="36"/>
      <c r="J284" s="36"/>
      <c r="K284" s="36"/>
      <c r="L284" s="36"/>
      <c r="M284" s="36"/>
      <c r="N284" s="36"/>
      <c r="O284" s="36"/>
      <c r="P284" s="138"/>
      <c r="Q284" s="139"/>
    </row>
    <row r="285" spans="1:17" s="4" customFormat="1" ht="16.5" thickBot="1" x14ac:dyDescent="0.3">
      <c r="A285" s="44" t="s">
        <v>52</v>
      </c>
      <c r="B285" s="56">
        <v>2.7</v>
      </c>
      <c r="C285" s="31">
        <v>2</v>
      </c>
      <c r="D285" s="36"/>
      <c r="E285" s="36"/>
      <c r="F285" s="36"/>
      <c r="G285" s="36"/>
      <c r="H285" s="31"/>
      <c r="I285" s="36"/>
      <c r="J285" s="36"/>
      <c r="K285" s="36"/>
      <c r="L285" s="36"/>
      <c r="M285" s="36"/>
      <c r="N285" s="36"/>
      <c r="O285" s="36"/>
      <c r="P285" s="138"/>
      <c r="Q285" s="139"/>
    </row>
    <row r="286" spans="1:17" s="4" customFormat="1" ht="16.5" thickBot="1" x14ac:dyDescent="0.3">
      <c r="A286" s="44" t="s">
        <v>157</v>
      </c>
      <c r="B286" s="56">
        <f>C286</f>
        <v>5</v>
      </c>
      <c r="C286" s="31">
        <v>5</v>
      </c>
      <c r="D286" s="36"/>
      <c r="E286" s="36"/>
      <c r="F286" s="36"/>
      <c r="G286" s="36"/>
      <c r="H286" s="31"/>
      <c r="I286" s="36"/>
      <c r="J286" s="36"/>
      <c r="K286" s="36"/>
      <c r="L286" s="36"/>
      <c r="M286" s="36"/>
      <c r="N286" s="36"/>
      <c r="O286" s="36"/>
      <c r="P286" s="138"/>
      <c r="Q286" s="139"/>
    </row>
    <row r="287" spans="1:17" s="4" customFormat="1" ht="16.5" thickBot="1" x14ac:dyDescent="0.3">
      <c r="A287" s="28" t="s">
        <v>158</v>
      </c>
      <c r="B287" s="206"/>
      <c r="C287" s="30"/>
      <c r="D287" s="31" t="s">
        <v>159</v>
      </c>
      <c r="E287" s="108">
        <v>2.2999999999999998</v>
      </c>
      <c r="F287" s="108">
        <v>5.4</v>
      </c>
      <c r="G287" s="108">
        <v>14</v>
      </c>
      <c r="H287" s="108">
        <v>113</v>
      </c>
      <c r="I287" s="31">
        <v>0.09</v>
      </c>
      <c r="J287" s="31">
        <v>35</v>
      </c>
      <c r="K287" s="31">
        <v>0.25</v>
      </c>
      <c r="L287" s="31">
        <v>31.58</v>
      </c>
      <c r="M287" s="31">
        <v>63.35</v>
      </c>
      <c r="N287" s="31">
        <v>24.98</v>
      </c>
      <c r="O287" s="31">
        <v>0.94</v>
      </c>
      <c r="P287" s="138"/>
      <c r="Q287" s="139"/>
    </row>
    <row r="288" spans="1:17" s="4" customFormat="1" ht="16.5" thickBot="1" x14ac:dyDescent="0.3">
      <c r="A288" s="35" t="s">
        <v>103</v>
      </c>
      <c r="B288" s="31">
        <v>25</v>
      </c>
      <c r="C288" s="31">
        <v>20</v>
      </c>
      <c r="D288" s="36"/>
      <c r="E288" s="36"/>
      <c r="F288" s="36"/>
      <c r="G288" s="36"/>
      <c r="H288" s="31"/>
      <c r="I288" s="36"/>
      <c r="J288" s="36"/>
      <c r="K288" s="36"/>
      <c r="L288" s="36"/>
      <c r="M288" s="36"/>
      <c r="N288" s="36"/>
      <c r="O288" s="36"/>
      <c r="P288" s="138"/>
      <c r="Q288" s="139"/>
    </row>
    <row r="289" spans="1:17" s="4" customFormat="1" ht="16.5" thickBot="1" x14ac:dyDescent="0.3">
      <c r="A289" s="35" t="s">
        <v>56</v>
      </c>
      <c r="B289" s="31">
        <f>C289*1.33</f>
        <v>99.75</v>
      </c>
      <c r="C289" s="31">
        <v>75</v>
      </c>
      <c r="D289" s="36"/>
      <c r="E289" s="36"/>
      <c r="F289" s="36"/>
      <c r="G289" s="36"/>
      <c r="H289" s="31"/>
      <c r="I289" s="36"/>
      <c r="J289" s="36"/>
      <c r="K289" s="36"/>
      <c r="L289" s="36"/>
      <c r="M289" s="36"/>
      <c r="N289" s="36"/>
      <c r="O289" s="36"/>
      <c r="P289" s="138"/>
      <c r="Q289" s="139"/>
    </row>
    <row r="290" spans="1:17" s="4" customFormat="1" ht="16.5" thickBot="1" x14ac:dyDescent="0.3">
      <c r="A290" s="35" t="s">
        <v>57</v>
      </c>
      <c r="B290" s="31">
        <f>C290*1.43</f>
        <v>107.25</v>
      </c>
      <c r="C290" s="31">
        <v>75</v>
      </c>
      <c r="D290" s="36"/>
      <c r="E290" s="36"/>
      <c r="F290" s="36"/>
      <c r="G290" s="36"/>
      <c r="H290" s="31"/>
      <c r="I290" s="36"/>
      <c r="J290" s="36"/>
      <c r="K290" s="36"/>
      <c r="L290" s="36"/>
      <c r="M290" s="36"/>
      <c r="N290" s="36"/>
      <c r="O290" s="36"/>
      <c r="P290" s="138"/>
      <c r="Q290" s="139"/>
    </row>
    <row r="291" spans="1:17" s="4" customFormat="1" ht="16.5" thickBot="1" x14ac:dyDescent="0.3">
      <c r="A291" s="35" t="s">
        <v>58</v>
      </c>
      <c r="B291" s="31">
        <f>C291*1.54</f>
        <v>115.5</v>
      </c>
      <c r="C291" s="31">
        <v>75</v>
      </c>
      <c r="D291" s="36"/>
      <c r="E291" s="36"/>
      <c r="F291" s="36"/>
      <c r="G291" s="36"/>
      <c r="H291" s="31"/>
      <c r="I291" s="36"/>
      <c r="J291" s="36"/>
      <c r="K291" s="36"/>
      <c r="L291" s="36"/>
      <c r="M291" s="36"/>
      <c r="N291" s="36"/>
      <c r="O291" s="36"/>
      <c r="P291" s="138"/>
      <c r="Q291" s="139"/>
    </row>
    <row r="292" spans="1:17" s="4" customFormat="1" ht="16.5" thickBot="1" x14ac:dyDescent="0.3">
      <c r="A292" s="35" t="s">
        <v>59</v>
      </c>
      <c r="B292" s="31">
        <f>C292*1.67</f>
        <v>125.25</v>
      </c>
      <c r="C292" s="31">
        <v>75</v>
      </c>
      <c r="D292" s="36"/>
      <c r="E292" s="36"/>
      <c r="F292" s="36"/>
      <c r="G292" s="36"/>
      <c r="H292" s="31"/>
      <c r="I292" s="36"/>
      <c r="J292" s="36"/>
      <c r="K292" s="36"/>
      <c r="L292" s="36"/>
      <c r="M292" s="36"/>
      <c r="N292" s="36"/>
      <c r="O292" s="36"/>
      <c r="P292" s="138"/>
      <c r="Q292" s="139"/>
    </row>
    <row r="293" spans="1:17" s="4" customFormat="1" ht="16.5" thickBot="1" x14ac:dyDescent="0.3">
      <c r="A293" s="55" t="s">
        <v>61</v>
      </c>
      <c r="B293" s="31">
        <f>C293*1.25</f>
        <v>12.5</v>
      </c>
      <c r="C293" s="31">
        <v>10</v>
      </c>
      <c r="D293" s="36"/>
      <c r="E293" s="36"/>
      <c r="F293" s="36"/>
      <c r="G293" s="36"/>
      <c r="H293" s="31"/>
      <c r="I293" s="36"/>
      <c r="J293" s="36"/>
      <c r="K293" s="36"/>
      <c r="L293" s="36"/>
      <c r="M293" s="36"/>
      <c r="N293" s="36"/>
      <c r="O293" s="36"/>
      <c r="P293" s="138"/>
      <c r="Q293" s="139"/>
    </row>
    <row r="294" spans="1:17" s="4" customFormat="1" ht="16.5" thickBot="1" x14ac:dyDescent="0.3">
      <c r="A294" s="103" t="s">
        <v>62</v>
      </c>
      <c r="B294" s="31">
        <f>C294*1.33</f>
        <v>13.3</v>
      </c>
      <c r="C294" s="31">
        <v>10</v>
      </c>
      <c r="D294" s="36"/>
      <c r="E294" s="36"/>
      <c r="F294" s="36"/>
      <c r="G294" s="36"/>
      <c r="H294" s="31"/>
      <c r="I294" s="36"/>
      <c r="J294" s="36"/>
      <c r="K294" s="36"/>
      <c r="L294" s="36"/>
      <c r="M294" s="36"/>
      <c r="N294" s="36"/>
      <c r="O294" s="36"/>
      <c r="P294" s="138"/>
      <c r="Q294" s="139"/>
    </row>
    <row r="295" spans="1:17" s="4" customFormat="1" ht="16.5" thickBot="1" x14ac:dyDescent="0.3">
      <c r="A295" s="35" t="s">
        <v>63</v>
      </c>
      <c r="B295" s="31">
        <v>30</v>
      </c>
      <c r="C295" s="31">
        <v>15</v>
      </c>
      <c r="D295" s="36"/>
      <c r="E295" s="36"/>
      <c r="F295" s="36"/>
      <c r="G295" s="36"/>
      <c r="H295" s="31"/>
      <c r="I295" s="36"/>
      <c r="J295" s="36"/>
      <c r="K295" s="36"/>
      <c r="L295" s="36"/>
      <c r="M295" s="36"/>
      <c r="N295" s="36"/>
      <c r="O295" s="36"/>
      <c r="P295" s="138"/>
      <c r="Q295" s="139"/>
    </row>
    <row r="296" spans="1:17" s="4" customFormat="1" ht="16.5" thickBot="1" x14ac:dyDescent="0.3">
      <c r="A296" s="35" t="s">
        <v>50</v>
      </c>
      <c r="B296" s="31">
        <v>12</v>
      </c>
      <c r="C296" s="31">
        <v>10</v>
      </c>
      <c r="D296" s="36"/>
      <c r="E296" s="36"/>
      <c r="F296" s="36"/>
      <c r="G296" s="36"/>
      <c r="H296" s="31"/>
      <c r="I296" s="36"/>
      <c r="J296" s="36"/>
      <c r="K296" s="36"/>
      <c r="L296" s="36"/>
      <c r="M296" s="36"/>
      <c r="N296" s="36"/>
      <c r="O296" s="36"/>
      <c r="P296" s="138"/>
      <c r="Q296" s="139"/>
    </row>
    <row r="297" spans="1:17" s="4" customFormat="1" ht="16.5" thickBot="1" x14ac:dyDescent="0.3">
      <c r="A297" s="35" t="s">
        <v>26</v>
      </c>
      <c r="B297" s="31">
        <v>5</v>
      </c>
      <c r="C297" s="31">
        <v>5</v>
      </c>
      <c r="D297" s="36"/>
      <c r="E297" s="36"/>
      <c r="F297" s="36"/>
      <c r="G297" s="36"/>
      <c r="H297" s="31"/>
      <c r="I297" s="36"/>
      <c r="J297" s="36"/>
      <c r="K297" s="36"/>
      <c r="L297" s="36"/>
      <c r="M297" s="36"/>
      <c r="N297" s="36"/>
      <c r="O297" s="36"/>
      <c r="P297" s="138"/>
      <c r="Q297" s="139"/>
    </row>
    <row r="298" spans="1:17" s="4" customFormat="1" ht="16.5" thickBot="1" x14ac:dyDescent="0.3">
      <c r="A298" s="35" t="s">
        <v>64</v>
      </c>
      <c r="B298" s="31">
        <v>10</v>
      </c>
      <c r="C298" s="31">
        <v>10</v>
      </c>
      <c r="D298" s="36"/>
      <c r="E298" s="36"/>
      <c r="F298" s="36"/>
      <c r="G298" s="36"/>
      <c r="H298" s="31"/>
      <c r="I298" s="36"/>
      <c r="J298" s="36"/>
      <c r="K298" s="36"/>
      <c r="L298" s="36"/>
      <c r="M298" s="36"/>
      <c r="N298" s="36"/>
      <c r="O298" s="36"/>
      <c r="P298" s="138"/>
      <c r="Q298" s="139"/>
    </row>
    <row r="299" spans="1:17" s="4" customFormat="1" ht="16.5" thickBot="1" x14ac:dyDescent="0.3">
      <c r="A299" s="28" t="s">
        <v>160</v>
      </c>
      <c r="B299" s="29"/>
      <c r="C299" s="30"/>
      <c r="D299" s="31" t="s">
        <v>105</v>
      </c>
      <c r="E299" s="108">
        <v>13.3</v>
      </c>
      <c r="F299" s="108">
        <v>16</v>
      </c>
      <c r="G299" s="108">
        <v>4.0999999999999996</v>
      </c>
      <c r="H299" s="108">
        <v>233</v>
      </c>
      <c r="I299" s="31">
        <v>0.2</v>
      </c>
      <c r="J299" s="31">
        <v>47.5</v>
      </c>
      <c r="K299" s="31">
        <v>4.57</v>
      </c>
      <c r="L299" s="31">
        <v>20.7</v>
      </c>
      <c r="M299" s="31">
        <v>192.2</v>
      </c>
      <c r="N299" s="31">
        <v>23.4</v>
      </c>
      <c r="O299" s="31">
        <v>0.7</v>
      </c>
      <c r="P299" s="138"/>
      <c r="Q299" s="139"/>
    </row>
    <row r="300" spans="1:17" s="4" customFormat="1" ht="16.5" thickBot="1" x14ac:dyDescent="0.3">
      <c r="A300" s="35" t="s">
        <v>161</v>
      </c>
      <c r="B300" s="31">
        <v>147</v>
      </c>
      <c r="C300" s="31">
        <v>119</v>
      </c>
      <c r="D300" s="36"/>
      <c r="E300" s="195"/>
      <c r="F300" s="195"/>
      <c r="G300" s="108"/>
      <c r="H300" s="108"/>
      <c r="I300" s="36"/>
      <c r="J300" s="36"/>
      <c r="K300" s="36"/>
      <c r="L300" s="36"/>
      <c r="M300" s="36"/>
      <c r="N300" s="36"/>
      <c r="O300" s="36"/>
      <c r="P300" s="138"/>
      <c r="Q300" s="139"/>
    </row>
    <row r="301" spans="1:17" s="4" customFormat="1" ht="16.5" thickBot="1" x14ac:dyDescent="0.3">
      <c r="A301" s="35" t="s">
        <v>162</v>
      </c>
      <c r="B301" s="31">
        <v>152.69999999999999</v>
      </c>
      <c r="C301" s="31">
        <v>113</v>
      </c>
      <c r="D301" s="36"/>
      <c r="E301" s="195"/>
      <c r="F301" s="195"/>
      <c r="G301" s="108"/>
      <c r="H301" s="108"/>
      <c r="I301" s="36"/>
      <c r="J301" s="36"/>
      <c r="K301" s="36"/>
      <c r="L301" s="36"/>
      <c r="M301" s="36"/>
      <c r="N301" s="36"/>
      <c r="O301" s="36"/>
      <c r="P301" s="138"/>
      <c r="Q301" s="139"/>
    </row>
    <row r="302" spans="1:17" s="4" customFormat="1" ht="16.5" thickBot="1" x14ac:dyDescent="0.3">
      <c r="A302" s="185" t="s">
        <v>33</v>
      </c>
      <c r="B302" s="87">
        <v>10</v>
      </c>
      <c r="C302" s="87">
        <v>10</v>
      </c>
      <c r="D302" s="91"/>
      <c r="E302" s="225"/>
      <c r="F302" s="225"/>
      <c r="G302" s="226"/>
      <c r="H302" s="226"/>
      <c r="I302" s="91"/>
      <c r="J302" s="91"/>
      <c r="K302" s="91"/>
      <c r="L302" s="91"/>
      <c r="M302" s="91"/>
      <c r="N302" s="91"/>
      <c r="O302" s="91"/>
      <c r="P302" s="138"/>
      <c r="Q302" s="139"/>
    </row>
    <row r="303" spans="1:17" s="4" customFormat="1" ht="16.5" thickBot="1" x14ac:dyDescent="0.3">
      <c r="A303" s="35" t="s">
        <v>34</v>
      </c>
      <c r="B303" s="31">
        <v>5</v>
      </c>
      <c r="C303" s="31">
        <v>5</v>
      </c>
      <c r="D303" s="36"/>
      <c r="E303" s="195"/>
      <c r="F303" s="195"/>
      <c r="G303" s="108"/>
      <c r="H303" s="108"/>
      <c r="I303" s="36"/>
      <c r="J303" s="36"/>
      <c r="K303" s="36"/>
      <c r="L303" s="36"/>
      <c r="M303" s="36"/>
      <c r="N303" s="36"/>
      <c r="O303" s="36"/>
      <c r="P303" s="138"/>
      <c r="Q303" s="139"/>
    </row>
    <row r="304" spans="1:17" s="4" customFormat="1" ht="16.5" thickBot="1" x14ac:dyDescent="0.3">
      <c r="A304" s="35" t="s">
        <v>26</v>
      </c>
      <c r="B304" s="31">
        <f>C304</f>
        <v>7</v>
      </c>
      <c r="C304" s="31">
        <v>7</v>
      </c>
      <c r="D304" s="36"/>
      <c r="E304" s="195"/>
      <c r="F304" s="195"/>
      <c r="G304" s="108"/>
      <c r="H304" s="108"/>
      <c r="I304" s="36"/>
      <c r="J304" s="36"/>
      <c r="K304" s="36"/>
      <c r="L304" s="36"/>
      <c r="M304" s="36"/>
      <c r="N304" s="36"/>
      <c r="O304" s="36"/>
      <c r="P304" s="138"/>
      <c r="Q304" s="139"/>
    </row>
    <row r="305" spans="1:17" s="4" customFormat="1" ht="16.5" thickBot="1" x14ac:dyDescent="0.3">
      <c r="A305" s="28" t="s">
        <v>163</v>
      </c>
      <c r="B305" s="29"/>
      <c r="C305" s="30"/>
      <c r="D305" s="31">
        <v>180</v>
      </c>
      <c r="E305" s="108">
        <v>4.0999999999999996</v>
      </c>
      <c r="F305" s="108">
        <v>4</v>
      </c>
      <c r="G305" s="108">
        <v>26</v>
      </c>
      <c r="H305" s="108">
        <v>156</v>
      </c>
      <c r="I305" s="31">
        <v>0.15</v>
      </c>
      <c r="J305" s="31">
        <v>33.590000000000003</v>
      </c>
      <c r="K305" s="31">
        <v>0.24</v>
      </c>
      <c r="L305" s="31">
        <v>53.6</v>
      </c>
      <c r="M305" s="31">
        <v>117.2</v>
      </c>
      <c r="N305" s="31">
        <v>39</v>
      </c>
      <c r="O305" s="31">
        <v>1.4</v>
      </c>
      <c r="P305" s="138"/>
      <c r="Q305" s="139"/>
    </row>
    <row r="306" spans="1:17" s="4" customFormat="1" ht="16.5" thickBot="1" x14ac:dyDescent="0.3">
      <c r="A306" s="35" t="s">
        <v>56</v>
      </c>
      <c r="B306" s="31">
        <f>C306*1.33</f>
        <v>204.82000000000002</v>
      </c>
      <c r="C306" s="31">
        <v>154</v>
      </c>
      <c r="D306" s="36"/>
      <c r="E306" s="36"/>
      <c r="F306" s="36"/>
      <c r="G306" s="108"/>
      <c r="H306" s="31"/>
      <c r="I306" s="36"/>
      <c r="J306" s="36"/>
      <c r="K306" s="36"/>
      <c r="L306" s="36"/>
      <c r="M306" s="36"/>
      <c r="N306" s="36"/>
      <c r="O306" s="36"/>
      <c r="P306" s="138"/>
      <c r="Q306" s="139"/>
    </row>
    <row r="307" spans="1:17" s="4" customFormat="1" ht="16.5" thickBot="1" x14ac:dyDescent="0.3">
      <c r="A307" s="35" t="s">
        <v>57</v>
      </c>
      <c r="B307" s="31">
        <f>C307*1.43</f>
        <v>220.22</v>
      </c>
      <c r="C307" s="31">
        <v>154</v>
      </c>
      <c r="D307" s="36"/>
      <c r="E307" s="36"/>
      <c r="F307" s="36"/>
      <c r="G307" s="108"/>
      <c r="H307" s="31"/>
      <c r="I307" s="36"/>
      <c r="J307" s="36"/>
      <c r="K307" s="36"/>
      <c r="L307" s="36"/>
      <c r="M307" s="36"/>
      <c r="N307" s="36"/>
      <c r="O307" s="36"/>
      <c r="P307" s="138"/>
      <c r="Q307" s="139"/>
    </row>
    <row r="308" spans="1:17" s="4" customFormat="1" ht="16.5" thickBot="1" x14ac:dyDescent="0.3">
      <c r="A308" s="35" t="s">
        <v>58</v>
      </c>
      <c r="B308" s="31">
        <f>C308*1.54</f>
        <v>237.16</v>
      </c>
      <c r="C308" s="31">
        <v>154</v>
      </c>
      <c r="D308" s="36"/>
      <c r="E308" s="36"/>
      <c r="F308" s="36"/>
      <c r="G308" s="108"/>
      <c r="H308" s="31"/>
      <c r="I308" s="36"/>
      <c r="J308" s="36"/>
      <c r="K308" s="36"/>
      <c r="L308" s="36"/>
      <c r="M308" s="36"/>
      <c r="N308" s="36"/>
      <c r="O308" s="36"/>
      <c r="P308" s="138"/>
      <c r="Q308" s="139"/>
    </row>
    <row r="309" spans="1:17" s="4" customFormat="1" ht="16.5" thickBot="1" x14ac:dyDescent="0.3">
      <c r="A309" s="35" t="s">
        <v>59</v>
      </c>
      <c r="B309" s="31">
        <f>C309*1.67</f>
        <v>257.18</v>
      </c>
      <c r="C309" s="31">
        <v>154</v>
      </c>
      <c r="D309" s="36"/>
      <c r="E309" s="36"/>
      <c r="F309" s="36"/>
      <c r="G309" s="108"/>
      <c r="H309" s="31"/>
      <c r="I309" s="36"/>
      <c r="J309" s="36"/>
      <c r="K309" s="36"/>
      <c r="L309" s="36"/>
      <c r="M309" s="36"/>
      <c r="N309" s="36"/>
      <c r="O309" s="36"/>
      <c r="P309" s="138"/>
      <c r="Q309" s="139"/>
    </row>
    <row r="310" spans="1:17" s="4" customFormat="1" ht="16.5" thickBot="1" x14ac:dyDescent="0.3">
      <c r="A310" s="35" t="s">
        <v>35</v>
      </c>
      <c r="B310" s="31">
        <v>28</v>
      </c>
      <c r="C310" s="31">
        <v>28</v>
      </c>
      <c r="D310" s="36"/>
      <c r="E310" s="36"/>
      <c r="F310" s="36"/>
      <c r="G310" s="108"/>
      <c r="H310" s="31"/>
      <c r="I310" s="36"/>
      <c r="J310" s="36"/>
      <c r="K310" s="36"/>
      <c r="L310" s="36"/>
      <c r="M310" s="36"/>
      <c r="N310" s="36"/>
      <c r="O310" s="36"/>
      <c r="P310" s="138"/>
      <c r="Q310" s="139"/>
    </row>
    <row r="311" spans="1:17" s="4" customFormat="1" ht="16.5" thickBot="1" x14ac:dyDescent="0.3">
      <c r="A311" s="35" t="s">
        <v>26</v>
      </c>
      <c r="B311" s="31">
        <v>5</v>
      </c>
      <c r="C311" s="31">
        <v>5</v>
      </c>
      <c r="D311" s="36"/>
      <c r="E311" s="36"/>
      <c r="F311" s="36"/>
      <c r="G311" s="108"/>
      <c r="H311" s="31"/>
      <c r="I311" s="36"/>
      <c r="J311" s="36"/>
      <c r="K311" s="36"/>
      <c r="L311" s="36"/>
      <c r="M311" s="36"/>
      <c r="N311" s="36"/>
      <c r="O311" s="36"/>
      <c r="P311" s="138"/>
      <c r="Q311" s="139"/>
    </row>
    <row r="312" spans="1:17" s="4" customFormat="1" ht="16.5" thickBot="1" x14ac:dyDescent="0.3">
      <c r="A312" s="28" t="s">
        <v>68</v>
      </c>
      <c r="B312" s="29"/>
      <c r="C312" s="30"/>
      <c r="D312" s="31">
        <v>200</v>
      </c>
      <c r="E312" s="108">
        <v>0.2</v>
      </c>
      <c r="F312" s="108">
        <v>0.2</v>
      </c>
      <c r="G312" s="108">
        <v>20.399999999999999</v>
      </c>
      <c r="H312" s="108">
        <v>84</v>
      </c>
      <c r="I312" s="31">
        <v>0</v>
      </c>
      <c r="J312" s="31">
        <v>0</v>
      </c>
      <c r="K312" s="31">
        <v>0.1</v>
      </c>
      <c r="L312" s="31">
        <v>6.8</v>
      </c>
      <c r="M312" s="31">
        <v>4.0999999999999996</v>
      </c>
      <c r="N312" s="31">
        <v>3.4</v>
      </c>
      <c r="O312" s="31">
        <v>0.9</v>
      </c>
      <c r="P312" s="138"/>
      <c r="Q312" s="139"/>
    </row>
    <row r="313" spans="1:17" s="4" customFormat="1" ht="16.5" thickBot="1" x14ac:dyDescent="0.3">
      <c r="A313" s="35" t="s">
        <v>69</v>
      </c>
      <c r="B313" s="31">
        <v>45.5</v>
      </c>
      <c r="C313" s="31">
        <v>40</v>
      </c>
      <c r="D313" s="36"/>
      <c r="E313" s="36"/>
      <c r="F313" s="36"/>
      <c r="G313" s="36"/>
      <c r="H313" s="31"/>
      <c r="I313" s="36"/>
      <c r="J313" s="36"/>
      <c r="K313" s="36"/>
      <c r="L313" s="36"/>
      <c r="M313" s="36"/>
      <c r="N313" s="36"/>
      <c r="O313" s="36"/>
      <c r="P313" s="138"/>
      <c r="Q313" s="139"/>
    </row>
    <row r="314" spans="1:17" s="4" customFormat="1" ht="16.5" thickBot="1" x14ac:dyDescent="0.3">
      <c r="A314" s="35" t="s">
        <v>70</v>
      </c>
      <c r="B314" s="31">
        <v>44.4</v>
      </c>
      <c r="C314" s="31">
        <v>40</v>
      </c>
      <c r="D314" s="36"/>
      <c r="E314" s="36"/>
      <c r="F314" s="36"/>
      <c r="G314" s="36"/>
      <c r="H314" s="31"/>
      <c r="I314" s="36"/>
      <c r="J314" s="36"/>
      <c r="K314" s="36"/>
      <c r="L314" s="36"/>
      <c r="M314" s="36"/>
      <c r="N314" s="36"/>
      <c r="O314" s="36"/>
      <c r="P314" s="138"/>
      <c r="Q314" s="139"/>
    </row>
    <row r="315" spans="1:17" s="4" customFormat="1" ht="16.5" thickBot="1" x14ac:dyDescent="0.3">
      <c r="A315" s="35" t="s">
        <v>71</v>
      </c>
      <c r="B315" s="31">
        <v>42</v>
      </c>
      <c r="C315" s="31">
        <v>40</v>
      </c>
      <c r="D315" s="36"/>
      <c r="E315" s="36"/>
      <c r="F315" s="36"/>
      <c r="G315" s="36"/>
      <c r="H315" s="31"/>
      <c r="I315" s="36"/>
      <c r="J315" s="36"/>
      <c r="K315" s="36"/>
      <c r="L315" s="36"/>
      <c r="M315" s="36"/>
      <c r="N315" s="36"/>
      <c r="O315" s="36"/>
      <c r="P315" s="138"/>
      <c r="Q315" s="139"/>
    </row>
    <row r="316" spans="1:17" s="4" customFormat="1" ht="16.5" thickBot="1" x14ac:dyDescent="0.3">
      <c r="A316" s="35" t="s">
        <v>72</v>
      </c>
      <c r="B316" s="31">
        <f>C316</f>
        <v>10</v>
      </c>
      <c r="C316" s="31">
        <v>10</v>
      </c>
      <c r="D316" s="36"/>
      <c r="E316" s="36"/>
      <c r="F316" s="36"/>
      <c r="G316" s="36"/>
      <c r="H316" s="31"/>
      <c r="I316" s="36"/>
      <c r="J316" s="36"/>
      <c r="K316" s="36"/>
      <c r="L316" s="36"/>
      <c r="M316" s="36"/>
      <c r="N316" s="36"/>
      <c r="O316" s="36"/>
      <c r="P316" s="138"/>
      <c r="Q316" s="139"/>
    </row>
    <row r="317" spans="1:17" s="4" customFormat="1" ht="16.5" thickBot="1" x14ac:dyDescent="0.3">
      <c r="A317" s="110" t="s">
        <v>74</v>
      </c>
      <c r="B317" s="31">
        <v>60</v>
      </c>
      <c r="C317" s="31">
        <v>60</v>
      </c>
      <c r="D317" s="31">
        <v>60</v>
      </c>
      <c r="E317" s="31">
        <v>5.16</v>
      </c>
      <c r="F317" s="31">
        <v>0.84</v>
      </c>
      <c r="G317" s="31">
        <v>28.02</v>
      </c>
      <c r="H317" s="31">
        <v>141.41999999999999</v>
      </c>
      <c r="I317" s="31">
        <v>0.11</v>
      </c>
      <c r="J317" s="31">
        <v>0</v>
      </c>
      <c r="K317" s="31">
        <v>0.88</v>
      </c>
      <c r="L317" s="31">
        <v>21.5</v>
      </c>
      <c r="M317" s="31">
        <v>96.5</v>
      </c>
      <c r="N317" s="31">
        <v>28.75</v>
      </c>
      <c r="O317" s="31">
        <v>2.38</v>
      </c>
      <c r="P317" s="138"/>
      <c r="Q317" s="139"/>
    </row>
    <row r="318" spans="1:17" s="4" customFormat="1" ht="16.5" thickBot="1" x14ac:dyDescent="0.3">
      <c r="A318" s="110" t="s">
        <v>73</v>
      </c>
      <c r="B318" s="31">
        <v>50</v>
      </c>
      <c r="C318" s="31">
        <v>50</v>
      </c>
      <c r="D318" s="31">
        <v>50</v>
      </c>
      <c r="E318" s="31">
        <v>3.3</v>
      </c>
      <c r="F318" s="31">
        <v>0.6</v>
      </c>
      <c r="G318" s="31">
        <v>17.100000000000001</v>
      </c>
      <c r="H318" s="108">
        <v>87</v>
      </c>
      <c r="I318" s="31">
        <v>0.2</v>
      </c>
      <c r="J318" s="31">
        <v>0</v>
      </c>
      <c r="K318" s="31">
        <v>0</v>
      </c>
      <c r="L318" s="31">
        <v>8.1999999999999993</v>
      </c>
      <c r="M318" s="31">
        <v>26.6</v>
      </c>
      <c r="N318" s="31">
        <v>8</v>
      </c>
      <c r="O318" s="31">
        <v>0.2</v>
      </c>
      <c r="P318" s="138"/>
      <c r="Q318" s="139"/>
    </row>
    <row r="319" spans="1:17" s="4" customFormat="1" ht="16.5" thickBot="1" x14ac:dyDescent="0.3">
      <c r="A319" s="116" t="s">
        <v>76</v>
      </c>
      <c r="B319" s="118"/>
      <c r="C319" s="118"/>
      <c r="D319" s="119">
        <f>D318+D317+D312+D305+D279+260+105</f>
        <v>955</v>
      </c>
      <c r="E319" s="188">
        <f>SUM(E279:E318)</f>
        <v>31.16</v>
      </c>
      <c r="F319" s="210">
        <f>SUM(F279:F318)</f>
        <v>28.22</v>
      </c>
      <c r="G319" s="123">
        <f>SUM(G279:G318)</f>
        <v>120.66</v>
      </c>
      <c r="H319" s="190">
        <f>SUM(H279:H318)</f>
        <v>880.52</v>
      </c>
      <c r="I319" s="31"/>
      <c r="J319" s="31"/>
      <c r="K319" s="31"/>
      <c r="L319" s="31"/>
      <c r="M319" s="31"/>
      <c r="N319" s="31"/>
      <c r="O319" s="31"/>
      <c r="P319" s="138"/>
      <c r="Q319" s="139"/>
    </row>
    <row r="320" spans="1:17" s="4" customFormat="1" ht="16.5" thickBot="1" x14ac:dyDescent="0.3">
      <c r="A320" s="128" t="s">
        <v>77</v>
      </c>
      <c r="B320" s="136"/>
      <c r="C320" s="136"/>
      <c r="D320" s="191">
        <f>D319+D274</f>
        <v>1587</v>
      </c>
      <c r="E320" s="227">
        <f>E319+E274</f>
        <v>51.729444444444447</v>
      </c>
      <c r="F320" s="227">
        <f>F319+F274</f>
        <v>50.949074074074076</v>
      </c>
      <c r="G320" s="227">
        <f>G319+G274</f>
        <v>207.58527777777778</v>
      </c>
      <c r="H320" s="227">
        <f>H319+H274</f>
        <v>1466.8781481481483</v>
      </c>
      <c r="I320" s="31">
        <v>0.81799999999999995</v>
      </c>
      <c r="J320" s="31">
        <v>124.74</v>
      </c>
      <c r="K320" s="31">
        <v>9.1999999999999993</v>
      </c>
      <c r="L320" s="31">
        <v>208.07300000000001</v>
      </c>
      <c r="M320" s="31">
        <v>599.98</v>
      </c>
      <c r="N320" s="31">
        <v>173.08</v>
      </c>
      <c r="O320" s="31">
        <v>7.87</v>
      </c>
      <c r="P320" s="138"/>
      <c r="Q320" s="139"/>
    </row>
    <row r="321" spans="1:19" s="4" customFormat="1" ht="17.25" customHeight="1" thickBot="1" x14ac:dyDescent="0.3">
      <c r="A321" s="8" t="s">
        <v>164</v>
      </c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10"/>
      <c r="P321" s="138"/>
      <c r="Q321" s="139"/>
    </row>
    <row r="322" spans="1:19" s="4" customFormat="1" ht="17.25" customHeight="1" thickBot="1" x14ac:dyDescent="0.3">
      <c r="A322" s="140"/>
      <c r="B322" s="145" t="s">
        <v>2</v>
      </c>
      <c r="C322" s="146" t="s">
        <v>3</v>
      </c>
      <c r="D322" s="95" t="s">
        <v>4</v>
      </c>
      <c r="E322" s="50"/>
      <c r="F322" s="50"/>
      <c r="G322" s="50"/>
      <c r="H322" s="141"/>
      <c r="I322" s="142"/>
      <c r="J322" s="142"/>
      <c r="K322" s="142"/>
      <c r="L322" s="142"/>
      <c r="M322" s="142"/>
      <c r="N322" s="142"/>
      <c r="O322" s="143"/>
      <c r="P322" s="138"/>
      <c r="Q322" s="139"/>
    </row>
    <row r="323" spans="1:19" s="4" customFormat="1" ht="17.25" customHeight="1" thickBot="1" x14ac:dyDescent="0.3">
      <c r="A323" s="144" t="s">
        <v>6</v>
      </c>
      <c r="B323" s="204"/>
      <c r="C323" s="168"/>
      <c r="D323" s="145" t="s">
        <v>7</v>
      </c>
      <c r="E323" s="145" t="s">
        <v>8</v>
      </c>
      <c r="F323" s="145" t="s">
        <v>9</v>
      </c>
      <c r="G323" s="145" t="s">
        <v>10</v>
      </c>
      <c r="H323" s="145" t="s">
        <v>11</v>
      </c>
      <c r="I323" s="50"/>
      <c r="J323" s="50"/>
      <c r="K323" s="51"/>
      <c r="L323" s="95" t="s">
        <v>13</v>
      </c>
      <c r="M323" s="50"/>
      <c r="N323" s="50"/>
      <c r="O323" s="51"/>
      <c r="P323" s="138"/>
      <c r="Q323" s="139"/>
    </row>
    <row r="324" spans="1:19" s="4" customFormat="1" ht="17.25" customHeight="1" thickBot="1" x14ac:dyDescent="0.3">
      <c r="A324" s="147"/>
      <c r="B324" s="148"/>
      <c r="C324" s="149"/>
      <c r="D324" s="148"/>
      <c r="E324" s="148"/>
      <c r="F324" s="148"/>
      <c r="G324" s="148"/>
      <c r="H324" s="204"/>
      <c r="I324" s="31" t="s">
        <v>15</v>
      </c>
      <c r="J324" s="31" t="s">
        <v>16</v>
      </c>
      <c r="K324" s="31" t="s">
        <v>17</v>
      </c>
      <c r="L324" s="31" t="s">
        <v>18</v>
      </c>
      <c r="M324" s="31" t="s">
        <v>19</v>
      </c>
      <c r="N324" s="31" t="s">
        <v>20</v>
      </c>
      <c r="O324" s="31" t="s">
        <v>21</v>
      </c>
      <c r="P324" s="138"/>
      <c r="Q324" s="139"/>
    </row>
    <row r="325" spans="1:19" s="4" customFormat="1" ht="17.25" customHeight="1" thickBot="1" x14ac:dyDescent="0.3">
      <c r="A325" s="28" t="s">
        <v>165</v>
      </c>
      <c r="B325" s="29"/>
      <c r="C325" s="30"/>
      <c r="D325" s="31" t="s">
        <v>80</v>
      </c>
      <c r="E325" s="31">
        <v>15.15</v>
      </c>
      <c r="F325" s="31">
        <v>10.85</v>
      </c>
      <c r="G325" s="32">
        <v>9.98</v>
      </c>
      <c r="H325" s="56">
        <v>292.51</v>
      </c>
      <c r="I325" s="31">
        <v>0.01</v>
      </c>
      <c r="J325" s="31">
        <v>25.7</v>
      </c>
      <c r="K325" s="31">
        <v>0</v>
      </c>
      <c r="L325" s="31">
        <v>34.340000000000003</v>
      </c>
      <c r="M325" s="31">
        <v>35.369999999999997</v>
      </c>
      <c r="N325" s="31">
        <v>3.74</v>
      </c>
      <c r="O325" s="31">
        <v>0.26</v>
      </c>
      <c r="P325" s="138"/>
      <c r="Q325" s="139"/>
    </row>
    <row r="326" spans="1:19" s="4" customFormat="1" ht="17.25" customHeight="1" thickBot="1" x14ac:dyDescent="0.3">
      <c r="A326" s="35" t="s">
        <v>27</v>
      </c>
      <c r="B326" s="31">
        <v>110.2</v>
      </c>
      <c r="C326" s="31">
        <v>100</v>
      </c>
      <c r="D326" s="36"/>
      <c r="E326" s="31"/>
      <c r="F326" s="108"/>
      <c r="G326" s="108"/>
      <c r="H326" s="31"/>
      <c r="I326" s="36"/>
      <c r="J326" s="36"/>
      <c r="K326" s="36"/>
      <c r="L326" s="36"/>
      <c r="M326" s="36"/>
      <c r="N326" s="36"/>
      <c r="O326" s="36"/>
      <c r="P326" s="138"/>
      <c r="Q326" s="139"/>
    </row>
    <row r="327" spans="1:19" s="4" customFormat="1" ht="17.25" customHeight="1" thickBot="1" x14ac:dyDescent="0.3">
      <c r="A327" s="35" t="s">
        <v>35</v>
      </c>
      <c r="B327" s="31">
        <f>C327</f>
        <v>100</v>
      </c>
      <c r="C327" s="31">
        <v>100</v>
      </c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138"/>
      <c r="Q327" s="139"/>
    </row>
    <row r="328" spans="1:19" s="4" customFormat="1" ht="17.25" customHeight="1" thickBot="1" x14ac:dyDescent="0.3">
      <c r="A328" s="35" t="s">
        <v>166</v>
      </c>
      <c r="B328" s="31">
        <f>C328*1.08</f>
        <v>16.200000000000003</v>
      </c>
      <c r="C328" s="31">
        <v>15</v>
      </c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138"/>
      <c r="Q328" s="139"/>
    </row>
    <row r="329" spans="1:19" s="4" customFormat="1" ht="17.25" customHeight="1" thickBot="1" x14ac:dyDescent="0.3">
      <c r="A329" s="35" t="s">
        <v>34</v>
      </c>
      <c r="B329" s="31">
        <v>2</v>
      </c>
      <c r="C329" s="31">
        <v>2</v>
      </c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138"/>
      <c r="Q329" s="139"/>
    </row>
    <row r="330" spans="1:19" s="4" customFormat="1" ht="17.25" customHeight="1" thickBot="1" x14ac:dyDescent="0.3">
      <c r="A330" s="35" t="s">
        <v>48</v>
      </c>
      <c r="B330" s="31">
        <v>52</v>
      </c>
      <c r="C330" s="31">
        <v>50</v>
      </c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138"/>
      <c r="Q330" s="139"/>
    </row>
    <row r="331" spans="1:19" s="4" customFormat="1" ht="17.25" customHeight="1" thickBot="1" x14ac:dyDescent="0.3">
      <c r="A331" s="35" t="s">
        <v>81</v>
      </c>
      <c r="B331" s="31">
        <f>C331*1.67</f>
        <v>83.5</v>
      </c>
      <c r="C331" s="31">
        <v>50</v>
      </c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138"/>
      <c r="Q331" s="139"/>
    </row>
    <row r="332" spans="1:19" s="4" customFormat="1" ht="17.25" customHeight="1" thickBot="1" x14ac:dyDescent="0.3">
      <c r="A332" s="35" t="s">
        <v>82</v>
      </c>
      <c r="B332" s="31">
        <v>77</v>
      </c>
      <c r="C332" s="31">
        <v>50</v>
      </c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138"/>
      <c r="Q332" s="139"/>
    </row>
    <row r="333" spans="1:19" s="4" customFormat="1" ht="17.25" customHeight="1" thickBot="1" x14ac:dyDescent="0.3">
      <c r="A333" s="35" t="s">
        <v>26</v>
      </c>
      <c r="B333" s="192">
        <v>5</v>
      </c>
      <c r="C333" s="192">
        <v>5</v>
      </c>
      <c r="D333" s="228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138"/>
      <c r="Q333" s="139"/>
    </row>
    <row r="334" spans="1:19" s="4" customFormat="1" ht="17.25" customHeight="1" thickBot="1" x14ac:dyDescent="0.3">
      <c r="A334" s="229" t="s">
        <v>167</v>
      </c>
      <c r="B334" s="192"/>
      <c r="C334" s="157"/>
      <c r="D334" s="157">
        <v>100</v>
      </c>
      <c r="E334" s="108">
        <v>6.5</v>
      </c>
      <c r="F334" s="108">
        <v>12.02</v>
      </c>
      <c r="G334" s="108">
        <v>56.58</v>
      </c>
      <c r="H334" s="108">
        <v>318.39999999999998</v>
      </c>
      <c r="I334" s="31">
        <v>0.01</v>
      </c>
      <c r="J334" s="31">
        <v>4.32</v>
      </c>
      <c r="K334" s="31">
        <v>0.06</v>
      </c>
      <c r="L334" s="31">
        <v>3.47</v>
      </c>
      <c r="M334" s="31">
        <v>7.32</v>
      </c>
      <c r="N334" s="31">
        <v>1.0640000000000001</v>
      </c>
      <c r="O334" s="31">
        <v>8.4000000000000005E-2</v>
      </c>
      <c r="P334" s="138"/>
      <c r="Q334" s="139"/>
      <c r="R334" s="230"/>
      <c r="S334" s="230"/>
    </row>
    <row r="335" spans="1:19" s="4" customFormat="1" ht="17.25" customHeight="1" thickBot="1" x14ac:dyDescent="0.3">
      <c r="A335" s="35" t="s">
        <v>168</v>
      </c>
      <c r="B335" s="31">
        <v>45.5</v>
      </c>
      <c r="C335" s="31">
        <v>45.5</v>
      </c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138"/>
      <c r="Q335" s="139"/>
    </row>
    <row r="336" spans="1:19" s="4" customFormat="1" ht="17.25" customHeight="1" thickBot="1" x14ac:dyDescent="0.3">
      <c r="A336" s="35" t="s">
        <v>25</v>
      </c>
      <c r="B336" s="31">
        <v>10.5</v>
      </c>
      <c r="C336" s="31">
        <v>10.5</v>
      </c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138"/>
      <c r="Q336" s="139"/>
    </row>
    <row r="337" spans="1:17" s="4" customFormat="1" ht="16.5" thickBot="1" x14ac:dyDescent="0.3">
      <c r="A337" s="35" t="s">
        <v>26</v>
      </c>
      <c r="B337" s="31">
        <v>20.5</v>
      </c>
      <c r="C337" s="31">
        <v>20.5</v>
      </c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138"/>
      <c r="Q337" s="139"/>
    </row>
    <row r="338" spans="1:17" s="4" customFormat="1" ht="16.5" thickBot="1" x14ac:dyDescent="0.3">
      <c r="A338" s="35" t="s">
        <v>64</v>
      </c>
      <c r="B338" s="31">
        <v>20.5</v>
      </c>
      <c r="C338" s="31">
        <v>20.5</v>
      </c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138"/>
      <c r="Q338" s="139"/>
    </row>
    <row r="339" spans="1:17" s="4" customFormat="1" ht="16.5" thickBot="1" x14ac:dyDescent="0.3">
      <c r="A339" s="35" t="s">
        <v>169</v>
      </c>
      <c r="B339" s="31">
        <v>1.0999999999999999E-2</v>
      </c>
      <c r="C339" s="31">
        <v>1.0999999999999999E-2</v>
      </c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138"/>
      <c r="Q339" s="139"/>
    </row>
    <row r="340" spans="1:17" s="4" customFormat="1" ht="16.5" thickBot="1" x14ac:dyDescent="0.3">
      <c r="A340" s="35" t="s">
        <v>170</v>
      </c>
      <c r="B340" s="31">
        <f>C340</f>
        <v>8.0000000000000002E-3</v>
      </c>
      <c r="C340" s="31">
        <v>8.0000000000000002E-3</v>
      </c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138"/>
      <c r="Q340" s="139"/>
    </row>
    <row r="341" spans="1:17" s="4" customFormat="1" ht="16.5" thickBot="1" x14ac:dyDescent="0.3">
      <c r="A341" s="35" t="s">
        <v>171</v>
      </c>
      <c r="B341" s="31">
        <f>C341*1.02</f>
        <v>15.3</v>
      </c>
      <c r="C341" s="31">
        <v>15</v>
      </c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138"/>
      <c r="Q341" s="139"/>
    </row>
    <row r="342" spans="1:17" s="4" customFormat="1" ht="16.5" thickBot="1" x14ac:dyDescent="0.3">
      <c r="A342" s="35" t="s">
        <v>172</v>
      </c>
      <c r="B342" s="31"/>
      <c r="C342" s="31">
        <f>C341+C338+C337+C336+C335</f>
        <v>112</v>
      </c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138"/>
      <c r="Q342" s="139"/>
    </row>
    <row r="343" spans="1:17" s="4" customFormat="1" ht="16.5" thickBot="1" x14ac:dyDescent="0.3">
      <c r="A343" s="35" t="s">
        <v>27</v>
      </c>
      <c r="B343" s="31">
        <v>5.71</v>
      </c>
      <c r="C343" s="31">
        <v>5</v>
      </c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138"/>
      <c r="Q343" s="139"/>
    </row>
    <row r="344" spans="1:17" s="4" customFormat="1" ht="16.5" thickBot="1" x14ac:dyDescent="0.3">
      <c r="A344" s="35" t="s">
        <v>25</v>
      </c>
      <c r="B344" s="34">
        <v>3</v>
      </c>
      <c r="C344" s="31">
        <v>3</v>
      </c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138"/>
      <c r="Q344" s="139"/>
    </row>
    <row r="345" spans="1:17" s="4" customFormat="1" ht="16.5" thickBot="1" x14ac:dyDescent="0.3">
      <c r="A345" s="44" t="s">
        <v>42</v>
      </c>
      <c r="B345" s="56">
        <f>C345</f>
        <v>1</v>
      </c>
      <c r="C345" s="31">
        <v>1</v>
      </c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138"/>
      <c r="Q345" s="139"/>
    </row>
    <row r="346" spans="1:17" s="4" customFormat="1" ht="16.5" thickBot="1" x14ac:dyDescent="0.3">
      <c r="A346" s="28" t="s">
        <v>43</v>
      </c>
      <c r="B346" s="206"/>
      <c r="C346" s="30"/>
      <c r="D346" s="31">
        <v>200</v>
      </c>
      <c r="E346" s="108">
        <v>0.5</v>
      </c>
      <c r="F346" s="108">
        <v>0.1</v>
      </c>
      <c r="G346" s="108">
        <v>10.1</v>
      </c>
      <c r="H346" s="108">
        <v>46</v>
      </c>
      <c r="I346" s="31">
        <v>0.7</v>
      </c>
      <c r="J346" s="31">
        <v>0</v>
      </c>
      <c r="K346" s="31">
        <v>0.7</v>
      </c>
      <c r="L346" s="31">
        <v>0.7</v>
      </c>
      <c r="M346" s="31">
        <v>0.9</v>
      </c>
      <c r="N346" s="31">
        <v>1</v>
      </c>
      <c r="O346" s="31">
        <v>7.8</v>
      </c>
      <c r="P346" s="138"/>
      <c r="Q346" s="139"/>
    </row>
    <row r="347" spans="1:17" s="4" customFormat="1" ht="16.5" thickBot="1" x14ac:dyDescent="0.3">
      <c r="A347" s="116" t="s">
        <v>44</v>
      </c>
      <c r="B347" s="117"/>
      <c r="C347" s="223"/>
      <c r="D347" s="119">
        <f>D346+D334+250</f>
        <v>550</v>
      </c>
      <c r="E347" s="202">
        <f>E346+E334+E325</f>
        <v>22.15</v>
      </c>
      <c r="F347" s="203">
        <f>F346+F334+F325</f>
        <v>22.97</v>
      </c>
      <c r="G347" s="203">
        <f>G346+G334+G325</f>
        <v>76.66</v>
      </c>
      <c r="H347" s="203">
        <f>H346+H334+H325</f>
        <v>656.91</v>
      </c>
      <c r="I347" s="32"/>
      <c r="J347" s="32"/>
      <c r="K347" s="32"/>
      <c r="L347" s="32"/>
      <c r="M347" s="32"/>
      <c r="N347" s="32"/>
      <c r="O347" s="31"/>
      <c r="P347" s="138"/>
      <c r="Q347" s="139"/>
    </row>
    <row r="348" spans="1:17" s="4" customFormat="1" ht="16.5" thickBot="1" x14ac:dyDescent="0.3">
      <c r="A348" s="8" t="s">
        <v>173</v>
      </c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10"/>
      <c r="P348" s="138"/>
      <c r="Q348" s="139"/>
    </row>
    <row r="349" spans="1:17" s="4" customFormat="1" ht="16.5" thickBot="1" x14ac:dyDescent="0.3">
      <c r="A349" s="140"/>
      <c r="B349" s="145" t="s">
        <v>2</v>
      </c>
      <c r="C349" s="146" t="s">
        <v>3</v>
      </c>
      <c r="D349" s="95" t="s">
        <v>4</v>
      </c>
      <c r="E349" s="50"/>
      <c r="F349" s="50"/>
      <c r="G349" s="50"/>
      <c r="H349" s="141"/>
      <c r="I349" s="142"/>
      <c r="J349" s="142"/>
      <c r="K349" s="142"/>
      <c r="L349" s="142"/>
      <c r="M349" s="142"/>
      <c r="N349" s="142"/>
      <c r="O349" s="143"/>
      <c r="P349" s="138"/>
      <c r="Q349" s="139"/>
    </row>
    <row r="350" spans="1:17" s="4" customFormat="1" ht="16.5" thickBot="1" x14ac:dyDescent="0.3">
      <c r="A350" s="144" t="s">
        <v>6</v>
      </c>
      <c r="B350" s="204"/>
      <c r="C350" s="168"/>
      <c r="D350" s="145" t="s">
        <v>7</v>
      </c>
      <c r="E350" s="145" t="s">
        <v>8</v>
      </c>
      <c r="F350" s="145" t="s">
        <v>9</v>
      </c>
      <c r="G350" s="145" t="s">
        <v>10</v>
      </c>
      <c r="H350" s="180" t="s">
        <v>11</v>
      </c>
      <c r="I350" s="50"/>
      <c r="J350" s="50"/>
      <c r="K350" s="51"/>
      <c r="L350" s="95" t="s">
        <v>13</v>
      </c>
      <c r="M350" s="50"/>
      <c r="N350" s="50"/>
      <c r="O350" s="51"/>
      <c r="P350" s="138"/>
      <c r="Q350" s="139"/>
    </row>
    <row r="351" spans="1:17" s="4" customFormat="1" ht="16.5" thickBot="1" x14ac:dyDescent="0.3">
      <c r="A351" s="147"/>
      <c r="B351" s="148"/>
      <c r="C351" s="149"/>
      <c r="D351" s="148"/>
      <c r="E351" s="148"/>
      <c r="F351" s="148"/>
      <c r="G351" s="148"/>
      <c r="H351" s="231"/>
      <c r="I351" s="31" t="s">
        <v>15</v>
      </c>
      <c r="J351" s="31" t="s">
        <v>16</v>
      </c>
      <c r="K351" s="31" t="s">
        <v>17</v>
      </c>
      <c r="L351" s="31" t="s">
        <v>18</v>
      </c>
      <c r="M351" s="31" t="s">
        <v>19</v>
      </c>
      <c r="N351" s="31" t="s">
        <v>20</v>
      </c>
      <c r="O351" s="31" t="s">
        <v>21</v>
      </c>
      <c r="P351" s="138"/>
      <c r="Q351" s="139"/>
    </row>
    <row r="352" spans="1:17" s="4" customFormat="1" ht="16.5" thickBot="1" x14ac:dyDescent="0.3">
      <c r="A352" s="28" t="s">
        <v>174</v>
      </c>
      <c r="B352" s="29"/>
      <c r="C352" s="30"/>
      <c r="D352" s="31">
        <v>100</v>
      </c>
      <c r="E352" s="108">
        <v>1.5189999999999999</v>
      </c>
      <c r="F352" s="108">
        <v>10.103999999999999</v>
      </c>
      <c r="G352" s="186">
        <v>5.6740000000000004</v>
      </c>
      <c r="H352" s="175">
        <v>119.7</v>
      </c>
      <c r="I352" s="31">
        <v>4.0000000000000001E-3</v>
      </c>
      <c r="J352" s="31">
        <v>0</v>
      </c>
      <c r="K352" s="31">
        <v>1.2E-2</v>
      </c>
      <c r="L352" s="31">
        <v>3.12</v>
      </c>
      <c r="M352" s="31">
        <v>1.7000000000000001E-2</v>
      </c>
      <c r="N352" s="31">
        <v>1.72</v>
      </c>
      <c r="O352" s="31">
        <v>0</v>
      </c>
      <c r="P352" s="138"/>
      <c r="Q352" s="139"/>
    </row>
    <row r="353" spans="1:17" s="4" customFormat="1" ht="16.5" thickBot="1" x14ac:dyDescent="0.3">
      <c r="A353" s="35" t="s">
        <v>175</v>
      </c>
      <c r="B353" s="31">
        <v>50</v>
      </c>
      <c r="C353" s="31">
        <v>40</v>
      </c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138"/>
      <c r="Q353" s="139"/>
    </row>
    <row r="354" spans="1:17" s="4" customFormat="1" ht="16.5" thickBot="1" x14ac:dyDescent="0.3">
      <c r="A354" s="35" t="s">
        <v>176</v>
      </c>
      <c r="B354" s="31">
        <v>26.2</v>
      </c>
      <c r="C354" s="31">
        <v>20</v>
      </c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138"/>
      <c r="Q354" s="139"/>
    </row>
    <row r="355" spans="1:17" s="4" customFormat="1" ht="16.5" thickBot="1" x14ac:dyDescent="0.3">
      <c r="A355" s="35" t="s">
        <v>50</v>
      </c>
      <c r="B355" s="31">
        <v>11.9</v>
      </c>
      <c r="C355" s="31">
        <v>10</v>
      </c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138"/>
      <c r="Q355" s="139"/>
    </row>
    <row r="356" spans="1:17" s="4" customFormat="1" ht="16.5" thickBot="1" x14ac:dyDescent="0.3">
      <c r="A356" s="35" t="s">
        <v>129</v>
      </c>
      <c r="B356" s="31">
        <v>25</v>
      </c>
      <c r="C356" s="31">
        <v>20</v>
      </c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138"/>
      <c r="Q356" s="139"/>
    </row>
    <row r="357" spans="1:17" s="4" customFormat="1" ht="16.5" thickBot="1" x14ac:dyDescent="0.3">
      <c r="A357" s="35" t="s">
        <v>34</v>
      </c>
      <c r="B357" s="31">
        <v>10</v>
      </c>
      <c r="C357" s="31">
        <v>10</v>
      </c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138"/>
      <c r="Q357" s="139"/>
    </row>
    <row r="358" spans="1:17" s="4" customFormat="1" ht="16.5" thickBot="1" x14ac:dyDescent="0.3">
      <c r="A358" s="55" t="s">
        <v>52</v>
      </c>
      <c r="B358" s="56">
        <v>1.35</v>
      </c>
      <c r="C358" s="56">
        <v>1</v>
      </c>
      <c r="D358" s="158"/>
      <c r="E358" s="158"/>
      <c r="F358" s="158"/>
      <c r="G358" s="158"/>
      <c r="H358" s="158"/>
      <c r="I358" s="36"/>
      <c r="J358" s="36"/>
      <c r="K358" s="36"/>
      <c r="L358" s="36"/>
      <c r="M358" s="36"/>
      <c r="N358" s="36"/>
      <c r="O358" s="36"/>
      <c r="P358" s="138"/>
      <c r="Q358" s="139"/>
    </row>
    <row r="359" spans="1:17" s="4" customFormat="1" ht="16.5" thickBot="1" x14ac:dyDescent="0.3">
      <c r="A359" s="232" t="s">
        <v>177</v>
      </c>
      <c r="B359" s="233">
        <f>C359</f>
        <v>0.2</v>
      </c>
      <c r="C359" s="234">
        <v>0.2</v>
      </c>
      <c r="D359" s="92"/>
      <c r="E359" s="92"/>
      <c r="F359" s="92"/>
      <c r="G359" s="92"/>
      <c r="H359" s="92"/>
      <c r="I359" s="159"/>
      <c r="J359" s="36"/>
      <c r="K359" s="36"/>
      <c r="L359" s="36"/>
      <c r="M359" s="36"/>
      <c r="N359" s="36"/>
      <c r="O359" s="36"/>
      <c r="P359" s="138"/>
      <c r="Q359" s="139"/>
    </row>
    <row r="360" spans="1:17" s="4" customFormat="1" ht="16.5" thickBot="1" x14ac:dyDescent="0.3">
      <c r="A360" s="235" t="s">
        <v>178</v>
      </c>
      <c r="B360" s="236"/>
      <c r="C360" s="236"/>
      <c r="D360" s="236"/>
      <c r="E360" s="236"/>
      <c r="F360" s="236"/>
      <c r="G360" s="236"/>
      <c r="H360" s="236"/>
      <c r="I360" s="159"/>
      <c r="J360" s="36"/>
      <c r="K360" s="36"/>
      <c r="L360" s="36"/>
      <c r="M360" s="36"/>
      <c r="N360" s="36"/>
      <c r="O360" s="36"/>
      <c r="P360" s="138"/>
      <c r="Q360" s="139"/>
    </row>
    <row r="361" spans="1:17" s="4" customFormat="1" ht="16.5" thickBot="1" x14ac:dyDescent="0.3">
      <c r="A361" s="237" t="s">
        <v>179</v>
      </c>
      <c r="B361" s="238"/>
      <c r="C361" s="238"/>
      <c r="D361" s="239">
        <v>100</v>
      </c>
      <c r="E361" s="238">
        <v>1.01</v>
      </c>
      <c r="F361" s="238">
        <v>5.16</v>
      </c>
      <c r="G361" s="238">
        <v>4.97</v>
      </c>
      <c r="H361" s="238">
        <v>68.62</v>
      </c>
      <c r="I361" s="240" t="s">
        <v>180</v>
      </c>
      <c r="J361" s="36"/>
      <c r="K361" s="36"/>
      <c r="L361" s="36"/>
      <c r="M361" s="36"/>
      <c r="N361" s="36"/>
      <c r="O361" s="36"/>
      <c r="P361" s="138"/>
      <c r="Q361" s="139"/>
    </row>
    <row r="362" spans="1:17" s="4" customFormat="1" ht="16.5" thickBot="1" x14ac:dyDescent="0.3">
      <c r="A362" s="241" t="s">
        <v>181</v>
      </c>
      <c r="B362" s="238">
        <f>C362*1.33</f>
        <v>49.21</v>
      </c>
      <c r="C362" s="242">
        <v>37</v>
      </c>
      <c r="D362" s="239"/>
      <c r="E362" s="238"/>
      <c r="F362" s="238"/>
      <c r="G362" s="238"/>
      <c r="H362" s="238"/>
      <c r="I362" s="240"/>
      <c r="J362" s="36"/>
      <c r="K362" s="36"/>
      <c r="L362" s="36"/>
      <c r="M362" s="36"/>
      <c r="N362" s="36"/>
      <c r="O362" s="36"/>
      <c r="P362" s="138"/>
      <c r="Q362" s="139"/>
    </row>
    <row r="363" spans="1:17" s="4" customFormat="1" ht="16.5" thickBot="1" x14ac:dyDescent="0.3">
      <c r="A363" s="243" t="s">
        <v>182</v>
      </c>
      <c r="B363" s="233">
        <f>C363*1.02</f>
        <v>27.54</v>
      </c>
      <c r="C363" s="244">
        <v>27</v>
      </c>
      <c r="D363" s="239"/>
      <c r="E363" s="245"/>
      <c r="F363" s="238"/>
      <c r="G363" s="238"/>
      <c r="H363" s="238"/>
      <c r="I363" s="240"/>
      <c r="J363" s="36"/>
      <c r="K363" s="36"/>
      <c r="L363" s="36"/>
      <c r="M363" s="36"/>
      <c r="N363" s="36"/>
      <c r="O363" s="36"/>
      <c r="P363" s="138"/>
      <c r="Q363" s="139"/>
    </row>
    <row r="364" spans="1:17" s="4" customFormat="1" ht="16.5" thickBot="1" x14ac:dyDescent="0.3">
      <c r="A364" s="243" t="s">
        <v>183</v>
      </c>
      <c r="B364" s="233">
        <f>C364*1.05</f>
        <v>34.65</v>
      </c>
      <c r="C364" s="234">
        <v>33</v>
      </c>
      <c r="D364" s="239"/>
      <c r="E364" s="238"/>
      <c r="F364" s="238"/>
      <c r="G364" s="238"/>
      <c r="H364" s="238"/>
      <c r="I364" s="240"/>
      <c r="J364" s="36"/>
      <c r="K364" s="36"/>
      <c r="L364" s="36"/>
      <c r="M364" s="36"/>
      <c r="N364" s="36"/>
      <c r="O364" s="36"/>
      <c r="P364" s="138"/>
      <c r="Q364" s="139"/>
    </row>
    <row r="365" spans="1:17" s="4" customFormat="1" ht="16.5" thickBot="1" x14ac:dyDescent="0.3">
      <c r="A365" s="243" t="s">
        <v>34</v>
      </c>
      <c r="B365" s="233">
        <f>C365</f>
        <v>5</v>
      </c>
      <c r="C365" s="234">
        <v>5</v>
      </c>
      <c r="D365" s="239"/>
      <c r="E365" s="238"/>
      <c r="F365" s="246"/>
      <c r="G365" s="238"/>
      <c r="H365" s="247"/>
      <c r="I365" s="248"/>
      <c r="J365" s="36"/>
      <c r="K365" s="36"/>
      <c r="L365" s="36"/>
      <c r="M365" s="36"/>
      <c r="N365" s="36"/>
      <c r="O365" s="36"/>
      <c r="P365" s="138"/>
      <c r="Q365" s="139"/>
    </row>
    <row r="366" spans="1:17" s="4" customFormat="1" ht="16.5" thickBot="1" x14ac:dyDescent="0.3">
      <c r="A366" s="232" t="s">
        <v>177</v>
      </c>
      <c r="B366" s="233">
        <f>C366</f>
        <v>0.2</v>
      </c>
      <c r="C366" s="234">
        <v>0.2</v>
      </c>
      <c r="D366" s="239"/>
      <c r="E366" s="249"/>
      <c r="F366" s="238"/>
      <c r="G366" s="238"/>
      <c r="H366" s="238"/>
      <c r="I366" s="240"/>
      <c r="J366" s="36"/>
      <c r="K366" s="36"/>
      <c r="L366" s="36"/>
      <c r="M366" s="36"/>
      <c r="N366" s="36"/>
      <c r="O366" s="36"/>
      <c r="P366" s="138"/>
      <c r="Q366" s="139"/>
    </row>
    <row r="367" spans="1:17" s="4" customFormat="1" ht="16.5" thickBot="1" x14ac:dyDescent="0.3">
      <c r="A367" s="250" t="s">
        <v>184</v>
      </c>
      <c r="B367" s="251"/>
      <c r="C367" s="252"/>
      <c r="D367" s="31" t="s">
        <v>185</v>
      </c>
      <c r="E367" s="108">
        <v>6.2</v>
      </c>
      <c r="F367" s="108">
        <v>7.63</v>
      </c>
      <c r="G367" s="108">
        <v>17.3</v>
      </c>
      <c r="H367" s="108">
        <v>207.6</v>
      </c>
      <c r="I367" s="31">
        <v>1</v>
      </c>
      <c r="J367" s="31">
        <v>0</v>
      </c>
      <c r="K367" s="31">
        <v>0</v>
      </c>
      <c r="L367" s="31">
        <v>2.5</v>
      </c>
      <c r="M367" s="31">
        <v>0.21</v>
      </c>
      <c r="N367" s="31">
        <v>4.2699999999999996</v>
      </c>
      <c r="O367" s="31">
        <v>0.21</v>
      </c>
      <c r="P367" s="138"/>
      <c r="Q367" s="139"/>
    </row>
    <row r="368" spans="1:17" s="4" customFormat="1" ht="16.5" thickBot="1" x14ac:dyDescent="0.3">
      <c r="A368" s="44" t="s">
        <v>186</v>
      </c>
      <c r="B368" s="92"/>
      <c r="C368" s="31">
        <f>C369+C370+C371+C372</f>
        <v>65</v>
      </c>
      <c r="D368" s="31"/>
      <c r="E368" s="108"/>
      <c r="F368" s="108"/>
      <c r="G368" s="108"/>
      <c r="H368" s="108"/>
      <c r="I368" s="31"/>
      <c r="J368" s="31"/>
      <c r="K368" s="31"/>
      <c r="L368" s="31"/>
      <c r="M368" s="31"/>
      <c r="N368" s="31"/>
      <c r="O368" s="31"/>
      <c r="P368" s="138"/>
      <c r="Q368" s="139"/>
    </row>
    <row r="369" spans="1:17" s="4" customFormat="1" ht="16.5" thickBot="1" x14ac:dyDescent="0.3">
      <c r="A369" s="35" t="s">
        <v>187</v>
      </c>
      <c r="B369" s="31">
        <v>33.33</v>
      </c>
      <c r="C369" s="31">
        <v>30</v>
      </c>
      <c r="D369" s="36"/>
      <c r="E369" s="108"/>
      <c r="F369" s="108"/>
      <c r="G369" s="108"/>
      <c r="H369" s="108"/>
      <c r="I369" s="36"/>
      <c r="J369" s="36"/>
      <c r="K369" s="36"/>
      <c r="L369" s="36"/>
      <c r="M369" s="36"/>
      <c r="N369" s="36"/>
      <c r="O369" s="36"/>
      <c r="P369" s="138"/>
      <c r="Q369" s="139"/>
    </row>
    <row r="370" spans="1:17" s="4" customFormat="1" ht="16.5" thickBot="1" x14ac:dyDescent="0.3">
      <c r="A370" s="35" t="s">
        <v>188</v>
      </c>
      <c r="B370" s="31">
        <v>27.77</v>
      </c>
      <c r="C370" s="31">
        <v>23.5</v>
      </c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138"/>
      <c r="Q370" s="139"/>
    </row>
    <row r="371" spans="1:17" s="4" customFormat="1" ht="16.5" thickBot="1" x14ac:dyDescent="0.3">
      <c r="A371" s="35" t="s">
        <v>50</v>
      </c>
      <c r="B371" s="31">
        <v>8.9</v>
      </c>
      <c r="C371" s="31">
        <v>7.5</v>
      </c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138"/>
      <c r="Q371" s="139"/>
    </row>
    <row r="372" spans="1:17" s="4" customFormat="1" ht="16.5" thickBot="1" x14ac:dyDescent="0.3">
      <c r="A372" s="35" t="s">
        <v>27</v>
      </c>
      <c r="B372" s="31">
        <v>6.34</v>
      </c>
      <c r="C372" s="31">
        <v>4</v>
      </c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138"/>
      <c r="Q372" s="139"/>
    </row>
    <row r="373" spans="1:17" s="4" customFormat="1" ht="16.5" thickBot="1" x14ac:dyDescent="0.3">
      <c r="A373" s="35" t="s">
        <v>56</v>
      </c>
      <c r="B373" s="31">
        <f>C373*1.33</f>
        <v>106.4</v>
      </c>
      <c r="C373" s="31">
        <v>80</v>
      </c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138"/>
      <c r="Q373" s="139"/>
    </row>
    <row r="374" spans="1:17" s="4" customFormat="1" ht="16.5" thickBot="1" x14ac:dyDescent="0.3">
      <c r="A374" s="35" t="s">
        <v>57</v>
      </c>
      <c r="B374" s="31">
        <f>C374*1.43</f>
        <v>114.39999999999999</v>
      </c>
      <c r="C374" s="31">
        <v>80</v>
      </c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138"/>
      <c r="Q374" s="139"/>
    </row>
    <row r="375" spans="1:17" s="4" customFormat="1" ht="16.5" thickBot="1" x14ac:dyDescent="0.3">
      <c r="A375" s="35" t="s">
        <v>58</v>
      </c>
      <c r="B375" s="31">
        <f>C375*1.54</f>
        <v>123.2</v>
      </c>
      <c r="C375" s="31">
        <v>80</v>
      </c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138"/>
      <c r="Q375" s="139"/>
    </row>
    <row r="376" spans="1:17" s="4" customFormat="1" ht="16.5" thickBot="1" x14ac:dyDescent="0.3">
      <c r="A376" s="35" t="s">
        <v>59</v>
      </c>
      <c r="B376" s="31">
        <f>C376*1.67</f>
        <v>133.6</v>
      </c>
      <c r="C376" s="31">
        <v>80</v>
      </c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138"/>
      <c r="Q376" s="139"/>
    </row>
    <row r="377" spans="1:17" s="4" customFormat="1" ht="16.5" thickBot="1" x14ac:dyDescent="0.3">
      <c r="A377" s="55" t="s">
        <v>61</v>
      </c>
      <c r="B377" s="31">
        <f>C377*1.25</f>
        <v>10</v>
      </c>
      <c r="C377" s="31">
        <v>8</v>
      </c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138"/>
      <c r="Q377" s="139"/>
    </row>
    <row r="378" spans="1:17" s="4" customFormat="1" ht="16.5" thickBot="1" x14ac:dyDescent="0.3">
      <c r="A378" s="103" t="s">
        <v>62</v>
      </c>
      <c r="B378" s="31">
        <f>C378*1.33</f>
        <v>10.64</v>
      </c>
      <c r="C378" s="31">
        <v>8</v>
      </c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138"/>
      <c r="Q378" s="139"/>
    </row>
    <row r="379" spans="1:17" s="4" customFormat="1" ht="16.5" thickBot="1" x14ac:dyDescent="0.3">
      <c r="A379" s="35" t="s">
        <v>50</v>
      </c>
      <c r="B379" s="31">
        <v>9.5</v>
      </c>
      <c r="C379" s="31">
        <v>8</v>
      </c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138"/>
      <c r="Q379" s="139"/>
    </row>
    <row r="380" spans="1:17" s="4" customFormat="1" ht="16.5" thickBot="1" x14ac:dyDescent="0.3">
      <c r="A380" s="35" t="s">
        <v>67</v>
      </c>
      <c r="B380" s="31">
        <v>2</v>
      </c>
      <c r="C380" s="31">
        <v>2</v>
      </c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138"/>
      <c r="Q380" s="139"/>
    </row>
    <row r="381" spans="1:17" s="4" customFormat="1" ht="16.5" thickBot="1" x14ac:dyDescent="0.3">
      <c r="A381" s="35" t="s">
        <v>189</v>
      </c>
      <c r="B381" s="31">
        <v>140</v>
      </c>
      <c r="C381" s="31">
        <v>140</v>
      </c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138"/>
      <c r="Q381" s="139"/>
    </row>
    <row r="382" spans="1:17" s="4" customFormat="1" ht="16.5" thickBot="1" x14ac:dyDescent="0.3">
      <c r="A382" s="35" t="s">
        <v>190</v>
      </c>
      <c r="B382" s="31">
        <v>0.02</v>
      </c>
      <c r="C382" s="31">
        <v>0.02</v>
      </c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138"/>
      <c r="Q382" s="139"/>
    </row>
    <row r="383" spans="1:17" s="4" customFormat="1" ht="16.5" thickBot="1" x14ac:dyDescent="0.3">
      <c r="A383" s="35" t="s">
        <v>34</v>
      </c>
      <c r="B383" s="31">
        <v>2</v>
      </c>
      <c r="C383" s="31">
        <v>2</v>
      </c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138"/>
      <c r="Q383" s="139"/>
    </row>
    <row r="384" spans="1:17" s="4" customFormat="1" ht="16.5" thickBot="1" x14ac:dyDescent="0.3">
      <c r="A384" s="35" t="s">
        <v>191</v>
      </c>
      <c r="B384" s="31">
        <v>3</v>
      </c>
      <c r="C384" s="31">
        <v>3</v>
      </c>
      <c r="D384" s="158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138"/>
      <c r="Q384" s="139"/>
    </row>
    <row r="385" spans="1:17" s="4" customFormat="1" ht="16.5" thickBot="1" x14ac:dyDescent="0.3">
      <c r="A385" s="253" t="s">
        <v>192</v>
      </c>
      <c r="B385" s="254"/>
      <c r="C385" s="255"/>
      <c r="D385" s="56">
        <v>100</v>
      </c>
      <c r="E385" s="108">
        <v>11.01</v>
      </c>
      <c r="F385" s="108">
        <v>9.5</v>
      </c>
      <c r="G385" s="108">
        <v>12.9</v>
      </c>
      <c r="H385" s="108">
        <v>212</v>
      </c>
      <c r="I385" s="31">
        <v>0.05</v>
      </c>
      <c r="J385" s="31">
        <v>0.128</v>
      </c>
      <c r="K385" s="31">
        <v>29.5</v>
      </c>
      <c r="L385" s="31">
        <v>0</v>
      </c>
      <c r="M385" s="31">
        <v>17.5</v>
      </c>
      <c r="N385" s="31">
        <v>217.6</v>
      </c>
      <c r="O385" s="31">
        <v>6.22</v>
      </c>
      <c r="P385" s="31">
        <v>2.82</v>
      </c>
      <c r="Q385" s="139"/>
    </row>
    <row r="386" spans="1:17" s="4" customFormat="1" ht="16.5" thickBot="1" x14ac:dyDescent="0.3">
      <c r="A386" s="35" t="s">
        <v>66</v>
      </c>
      <c r="B386" s="32">
        <v>83</v>
      </c>
      <c r="C386" s="56">
        <v>74</v>
      </c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139"/>
    </row>
    <row r="387" spans="1:17" s="4" customFormat="1" ht="16.5" thickBot="1" x14ac:dyDescent="0.3">
      <c r="A387" s="35" t="s">
        <v>107</v>
      </c>
      <c r="B387" s="32">
        <v>18</v>
      </c>
      <c r="C387" s="56">
        <v>18</v>
      </c>
      <c r="D387" s="91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139"/>
    </row>
    <row r="388" spans="1:17" s="4" customFormat="1" ht="16.5" thickBot="1" x14ac:dyDescent="0.3">
      <c r="A388" s="35" t="s">
        <v>193</v>
      </c>
      <c r="B388" s="32">
        <v>22</v>
      </c>
      <c r="C388" s="56">
        <v>22</v>
      </c>
      <c r="D388" s="25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139"/>
    </row>
    <row r="389" spans="1:17" s="4" customFormat="1" ht="16.5" thickBot="1" x14ac:dyDescent="0.3">
      <c r="A389" s="35" t="s">
        <v>26</v>
      </c>
      <c r="B389" s="71">
        <v>4</v>
      </c>
      <c r="C389" s="56">
        <v>4</v>
      </c>
      <c r="D389" s="92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139"/>
    </row>
    <row r="390" spans="1:17" s="4" customFormat="1" ht="16.5" thickBot="1" x14ac:dyDescent="0.3">
      <c r="A390" s="44" t="s">
        <v>42</v>
      </c>
      <c r="B390" s="56">
        <f>C390</f>
        <v>1</v>
      </c>
      <c r="C390" s="56">
        <v>1</v>
      </c>
      <c r="D390" s="159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139"/>
    </row>
    <row r="391" spans="1:17" s="4" customFormat="1" ht="16.5" thickBot="1" x14ac:dyDescent="0.3">
      <c r="A391" s="253" t="s">
        <v>194</v>
      </c>
      <c r="B391" s="37"/>
      <c r="C391" s="159"/>
      <c r="D391" s="56">
        <v>180</v>
      </c>
      <c r="E391" s="108">
        <v>3.7</v>
      </c>
      <c r="F391" s="108">
        <v>4.54</v>
      </c>
      <c r="G391" s="108">
        <v>14.9</v>
      </c>
      <c r="H391" s="108">
        <v>119</v>
      </c>
      <c r="I391" s="31">
        <v>27.8</v>
      </c>
      <c r="J391" s="31">
        <v>0.05</v>
      </c>
      <c r="K391" s="31">
        <v>0</v>
      </c>
      <c r="L391" s="31">
        <v>2.48</v>
      </c>
      <c r="M391" s="31">
        <v>86.2</v>
      </c>
      <c r="N391" s="31">
        <v>65.39</v>
      </c>
      <c r="O391" s="31">
        <v>33.35</v>
      </c>
      <c r="P391" s="31">
        <v>1.29</v>
      </c>
      <c r="Q391" s="139"/>
    </row>
    <row r="392" spans="1:17" s="4" customFormat="1" ht="16.5" thickBot="1" x14ac:dyDescent="0.3">
      <c r="A392" s="35" t="s">
        <v>103</v>
      </c>
      <c r="B392" s="32">
        <v>258</v>
      </c>
      <c r="C392" s="56">
        <v>206</v>
      </c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139"/>
    </row>
    <row r="393" spans="1:17" s="4" customFormat="1" ht="16.5" thickBot="1" x14ac:dyDescent="0.3">
      <c r="A393" s="35" t="s">
        <v>34</v>
      </c>
      <c r="B393" s="32">
        <v>5</v>
      </c>
      <c r="C393" s="56">
        <v>5</v>
      </c>
      <c r="D393" s="91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139"/>
    </row>
    <row r="394" spans="1:17" s="4" customFormat="1" ht="16.5" thickBot="1" x14ac:dyDescent="0.3">
      <c r="A394" s="55" t="s">
        <v>61</v>
      </c>
      <c r="B394" s="31">
        <f>C394*1.25</f>
        <v>12.5</v>
      </c>
      <c r="C394" s="31">
        <v>10</v>
      </c>
      <c r="D394" s="91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139"/>
    </row>
    <row r="395" spans="1:17" s="4" customFormat="1" ht="16.5" thickBot="1" x14ac:dyDescent="0.3">
      <c r="A395" s="103" t="s">
        <v>62</v>
      </c>
      <c r="B395" s="31">
        <f>C395*1.33</f>
        <v>13.3</v>
      </c>
      <c r="C395" s="31">
        <v>10</v>
      </c>
      <c r="D395" s="91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139"/>
    </row>
    <row r="396" spans="1:17" s="4" customFormat="1" ht="16.5" thickBot="1" x14ac:dyDescent="0.3">
      <c r="A396" s="35" t="s">
        <v>50</v>
      </c>
      <c r="B396" s="32">
        <v>10</v>
      </c>
      <c r="C396" s="56">
        <v>8</v>
      </c>
      <c r="D396" s="91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139"/>
    </row>
    <row r="397" spans="1:17" s="4" customFormat="1" ht="16.5" thickBot="1" x14ac:dyDescent="0.3">
      <c r="A397" s="35" t="s">
        <v>67</v>
      </c>
      <c r="B397" s="32">
        <v>3</v>
      </c>
      <c r="C397" s="56">
        <v>3</v>
      </c>
      <c r="D397" s="91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139"/>
    </row>
    <row r="398" spans="1:17" s="4" customFormat="1" ht="16.5" thickBot="1" x14ac:dyDescent="0.3">
      <c r="A398" s="35" t="s">
        <v>72</v>
      </c>
      <c r="B398" s="32">
        <f>C398</f>
        <v>2</v>
      </c>
      <c r="C398" s="56">
        <v>2</v>
      </c>
      <c r="D398" s="25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139"/>
    </row>
    <row r="399" spans="1:17" s="4" customFormat="1" ht="16.5" thickBot="1" x14ac:dyDescent="0.3">
      <c r="A399" s="253" t="s">
        <v>195</v>
      </c>
      <c r="B399" s="254"/>
      <c r="C399" s="159"/>
      <c r="D399" s="56">
        <v>200</v>
      </c>
      <c r="E399" s="108">
        <v>0.3</v>
      </c>
      <c r="F399" s="108">
        <v>0.1</v>
      </c>
      <c r="G399" s="108">
        <v>19.78</v>
      </c>
      <c r="H399" s="108">
        <v>81</v>
      </c>
      <c r="I399" s="31">
        <v>7</v>
      </c>
      <c r="J399" s="31">
        <v>0.01</v>
      </c>
      <c r="K399" s="31">
        <v>0</v>
      </c>
      <c r="L399" s="31">
        <v>0.1</v>
      </c>
      <c r="M399" s="31">
        <v>12.56</v>
      </c>
      <c r="N399" s="31">
        <v>7.91</v>
      </c>
      <c r="O399" s="31">
        <v>5.23</v>
      </c>
      <c r="P399" s="31">
        <v>0.65</v>
      </c>
      <c r="Q399" s="139"/>
    </row>
    <row r="400" spans="1:17" s="4" customFormat="1" ht="16.5" thickBot="1" x14ac:dyDescent="0.3">
      <c r="A400" s="35" t="s">
        <v>69</v>
      </c>
      <c r="B400" s="32">
        <v>35</v>
      </c>
      <c r="C400" s="56">
        <v>25</v>
      </c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139"/>
    </row>
    <row r="401" spans="1:17" s="4" customFormat="1" ht="16.5" thickBot="1" x14ac:dyDescent="0.3">
      <c r="A401" s="35" t="s">
        <v>196</v>
      </c>
      <c r="B401" s="32">
        <v>37</v>
      </c>
      <c r="C401" s="56">
        <v>25</v>
      </c>
      <c r="D401" s="91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139"/>
    </row>
    <row r="402" spans="1:17" s="4" customFormat="1" ht="16.5" thickBot="1" x14ac:dyDescent="0.3">
      <c r="A402" s="35" t="s">
        <v>72</v>
      </c>
      <c r="B402" s="32">
        <f>C402</f>
        <v>10</v>
      </c>
      <c r="C402" s="56">
        <v>10</v>
      </c>
      <c r="D402" s="91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139"/>
    </row>
    <row r="403" spans="1:17" s="4" customFormat="1" ht="16.5" thickBot="1" x14ac:dyDescent="0.3">
      <c r="A403" s="110" t="s">
        <v>74</v>
      </c>
      <c r="B403" s="31">
        <v>60</v>
      </c>
      <c r="C403" s="31">
        <v>60</v>
      </c>
      <c r="D403" s="31">
        <v>60</v>
      </c>
      <c r="E403" s="31">
        <v>5.16</v>
      </c>
      <c r="F403" s="31">
        <v>0.84</v>
      </c>
      <c r="G403" s="31">
        <v>28.02</v>
      </c>
      <c r="H403" s="31">
        <v>141.41999999999999</v>
      </c>
      <c r="I403" s="31">
        <v>0</v>
      </c>
      <c r="J403" s="31">
        <v>0.1</v>
      </c>
      <c r="K403" s="31">
        <v>0</v>
      </c>
      <c r="L403" s="31">
        <v>0.7</v>
      </c>
      <c r="M403" s="31">
        <v>17.2</v>
      </c>
      <c r="N403" s="31">
        <v>77.2</v>
      </c>
      <c r="O403" s="31">
        <v>23</v>
      </c>
      <c r="P403" s="31">
        <v>1.9</v>
      </c>
      <c r="Q403" s="139"/>
    </row>
    <row r="404" spans="1:17" s="4" customFormat="1" ht="16.5" thickBot="1" x14ac:dyDescent="0.3">
      <c r="A404" s="110" t="s">
        <v>73</v>
      </c>
      <c r="B404" s="31">
        <v>25</v>
      </c>
      <c r="C404" s="31">
        <v>25</v>
      </c>
      <c r="D404" s="31">
        <v>25</v>
      </c>
      <c r="E404" s="108">
        <v>1.75</v>
      </c>
      <c r="F404" s="108">
        <v>0.3</v>
      </c>
      <c r="G404" s="108">
        <v>8.5500000000000007</v>
      </c>
      <c r="H404" s="108">
        <v>43.5</v>
      </c>
      <c r="I404" s="31">
        <v>0</v>
      </c>
      <c r="J404" s="31">
        <v>0.3</v>
      </c>
      <c r="K404" s="31">
        <v>0</v>
      </c>
      <c r="L404" s="31">
        <v>0</v>
      </c>
      <c r="M404" s="31">
        <v>10.25</v>
      </c>
      <c r="N404" s="31">
        <v>33.25</v>
      </c>
      <c r="O404" s="31">
        <v>10</v>
      </c>
      <c r="P404" s="31">
        <v>0.25</v>
      </c>
      <c r="Q404" s="139"/>
    </row>
    <row r="405" spans="1:17" s="4" customFormat="1" ht="16.5" thickBot="1" x14ac:dyDescent="0.3">
      <c r="A405" s="110" t="s">
        <v>75</v>
      </c>
      <c r="B405" s="34"/>
      <c r="C405" s="32"/>
      <c r="D405" s="56">
        <v>140</v>
      </c>
      <c r="E405" s="108">
        <v>2.2000000000000002</v>
      </c>
      <c r="F405" s="108">
        <v>4</v>
      </c>
      <c r="G405" s="108">
        <v>10</v>
      </c>
      <c r="H405" s="108">
        <v>78</v>
      </c>
      <c r="I405" s="32"/>
      <c r="J405" s="32"/>
      <c r="K405" s="32"/>
      <c r="L405" s="32"/>
      <c r="M405" s="32"/>
      <c r="N405" s="32"/>
      <c r="O405" s="32"/>
      <c r="P405" s="31"/>
      <c r="Q405" s="139"/>
    </row>
    <row r="406" spans="1:17" s="4" customFormat="1" ht="16.5" thickBot="1" x14ac:dyDescent="0.3">
      <c r="A406" s="116" t="s">
        <v>76</v>
      </c>
      <c r="B406" s="118"/>
      <c r="C406" s="118"/>
      <c r="D406" s="257">
        <f>D404+D403+D399+D391+D385+D361+250+D405</f>
        <v>1055</v>
      </c>
      <c r="E406" s="188">
        <f>E404+E403+E391+E385+E367+E361+E399+E405</f>
        <v>31.33</v>
      </c>
      <c r="F406" s="189">
        <f>F404+F403+F391+F385+F367+F361+F399+F405</f>
        <v>32.07</v>
      </c>
      <c r="G406" s="190">
        <f>G404+G403+G391+G385+G367+G361+G399+G405</f>
        <v>116.42</v>
      </c>
      <c r="H406" s="190">
        <f>H404+H403+H391+H385+H367+H361+H399+H405</f>
        <v>951.14</v>
      </c>
      <c r="I406" s="32"/>
      <c r="J406" s="32"/>
      <c r="K406" s="32"/>
      <c r="L406" s="32"/>
      <c r="M406" s="32"/>
      <c r="N406" s="32"/>
      <c r="O406" s="32"/>
      <c r="P406" s="31"/>
      <c r="Q406" s="139"/>
    </row>
    <row r="407" spans="1:17" s="4" customFormat="1" ht="16.5" thickBot="1" x14ac:dyDescent="0.3">
      <c r="A407" s="128" t="s">
        <v>77</v>
      </c>
      <c r="B407" s="136"/>
      <c r="C407" s="136"/>
      <c r="D407" s="258">
        <f>D406+D347</f>
        <v>1605</v>
      </c>
      <c r="E407" s="227">
        <f>E406+E347</f>
        <v>53.48</v>
      </c>
      <c r="F407" s="227">
        <f>F406+F347</f>
        <v>55.04</v>
      </c>
      <c r="G407" s="227">
        <f>G406+G347</f>
        <v>193.07999999999998</v>
      </c>
      <c r="H407" s="227">
        <f>H406+H347</f>
        <v>1608.05</v>
      </c>
      <c r="I407" s="32"/>
      <c r="J407" s="32"/>
      <c r="K407" s="32"/>
      <c r="L407" s="32"/>
      <c r="M407" s="32"/>
      <c r="N407" s="32"/>
      <c r="O407" s="32"/>
      <c r="P407" s="31"/>
      <c r="Q407" s="139"/>
    </row>
    <row r="408" spans="1:17" s="4" customFormat="1" ht="16.5" thickBot="1" x14ac:dyDescent="0.3">
      <c r="A408" s="8" t="s">
        <v>197</v>
      </c>
      <c r="B408" s="259"/>
      <c r="C408" s="25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10"/>
      <c r="Q408" s="139"/>
    </row>
    <row r="409" spans="1:17" s="4" customFormat="1" ht="16.5" thickBot="1" x14ac:dyDescent="0.3">
      <c r="A409" s="260"/>
      <c r="B409" s="261" t="s">
        <v>2</v>
      </c>
      <c r="C409" s="261" t="s">
        <v>3</v>
      </c>
      <c r="D409" s="179" t="s">
        <v>7</v>
      </c>
      <c r="E409" s="262" t="s">
        <v>4</v>
      </c>
      <c r="F409" s="263"/>
      <c r="G409" s="50"/>
      <c r="H409" s="179"/>
      <c r="I409" s="264" t="s">
        <v>5</v>
      </c>
      <c r="J409" s="142"/>
      <c r="K409" s="142"/>
      <c r="L409" s="142"/>
      <c r="M409" s="142"/>
      <c r="N409" s="142"/>
      <c r="O409" s="142"/>
      <c r="P409" s="143"/>
      <c r="Q409" s="139"/>
    </row>
    <row r="410" spans="1:17" s="4" customFormat="1" ht="16.5" thickBot="1" x14ac:dyDescent="0.3">
      <c r="A410" s="265" t="s">
        <v>6</v>
      </c>
      <c r="B410" s="266"/>
      <c r="C410" s="266"/>
      <c r="D410" s="224"/>
      <c r="E410" s="56" t="s">
        <v>8</v>
      </c>
      <c r="F410" s="56" t="s">
        <v>9</v>
      </c>
      <c r="G410" s="267" t="s">
        <v>198</v>
      </c>
      <c r="H410" s="56" t="s">
        <v>11</v>
      </c>
      <c r="I410" s="50" t="s">
        <v>12</v>
      </c>
      <c r="J410" s="50"/>
      <c r="K410" s="50"/>
      <c r="L410" s="51"/>
      <c r="M410" s="95" t="s">
        <v>13</v>
      </c>
      <c r="N410" s="50"/>
      <c r="O410" s="50"/>
      <c r="P410" s="51"/>
      <c r="Q410" s="139"/>
    </row>
    <row r="411" spans="1:17" s="4" customFormat="1" ht="16.5" thickBot="1" x14ac:dyDescent="0.3">
      <c r="A411" s="253" t="s">
        <v>199</v>
      </c>
      <c r="B411" s="92"/>
      <c r="C411" s="92"/>
      <c r="D411" s="87" t="s">
        <v>200</v>
      </c>
      <c r="E411" s="31">
        <v>16.12</v>
      </c>
      <c r="F411" s="32">
        <v>10.26</v>
      </c>
      <c r="G411" s="56">
        <v>39.6</v>
      </c>
      <c r="H411" s="31">
        <v>325.32</v>
      </c>
      <c r="I411" s="31">
        <v>0.1</v>
      </c>
      <c r="J411" s="31">
        <v>0.1</v>
      </c>
      <c r="K411" s="31">
        <v>21.2</v>
      </c>
      <c r="L411" s="31">
        <v>0</v>
      </c>
      <c r="M411" s="31">
        <v>29.37</v>
      </c>
      <c r="N411" s="31">
        <v>44.12</v>
      </c>
      <c r="O411" s="31">
        <v>4.6900000000000004</v>
      </c>
      <c r="P411" s="31">
        <v>0.13</v>
      </c>
      <c r="Q411" s="139"/>
    </row>
    <row r="412" spans="1:17" s="4" customFormat="1" ht="16.5" thickBot="1" x14ac:dyDescent="0.3">
      <c r="A412" s="35" t="s">
        <v>23</v>
      </c>
      <c r="B412" s="31">
        <f>C412*1.01</f>
        <v>194.93</v>
      </c>
      <c r="C412" s="31">
        <v>193</v>
      </c>
      <c r="D412" s="31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139"/>
    </row>
    <row r="413" spans="1:17" s="4" customFormat="1" ht="16.5" thickBot="1" x14ac:dyDescent="0.3">
      <c r="A413" s="35" t="s">
        <v>24</v>
      </c>
      <c r="B413" s="31">
        <f t="shared" ref="B413:B415" si="8">C413</f>
        <v>14</v>
      </c>
      <c r="C413" s="31">
        <v>14</v>
      </c>
      <c r="D413" s="31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139"/>
    </row>
    <row r="414" spans="1:17" s="4" customFormat="1" ht="16.5" thickBot="1" x14ac:dyDescent="0.3">
      <c r="A414" s="35" t="s">
        <v>25</v>
      </c>
      <c r="B414" s="31">
        <f t="shared" si="8"/>
        <v>13</v>
      </c>
      <c r="C414" s="31">
        <v>13</v>
      </c>
      <c r="D414" s="31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139"/>
    </row>
    <row r="415" spans="1:17" s="4" customFormat="1" ht="16.5" thickBot="1" x14ac:dyDescent="0.3">
      <c r="A415" s="35" t="s">
        <v>26</v>
      </c>
      <c r="B415" s="31">
        <f t="shared" si="8"/>
        <v>2</v>
      </c>
      <c r="C415" s="31">
        <v>2</v>
      </c>
      <c r="D415" s="31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139"/>
    </row>
    <row r="416" spans="1:17" s="4" customFormat="1" ht="16.5" thickBot="1" x14ac:dyDescent="0.3">
      <c r="A416" s="35" t="s">
        <v>27</v>
      </c>
      <c r="B416" s="31">
        <f>C416*1.14</f>
        <v>17.099999999999998</v>
      </c>
      <c r="C416" s="31">
        <v>15</v>
      </c>
      <c r="D416" s="31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139"/>
    </row>
    <row r="417" spans="1:17" s="4" customFormat="1" ht="16.5" thickBot="1" x14ac:dyDescent="0.3">
      <c r="A417" s="35" t="s">
        <v>28</v>
      </c>
      <c r="B417" s="31">
        <f t="shared" ref="B417:B418" si="9">C417</f>
        <v>4</v>
      </c>
      <c r="C417" s="31">
        <v>4</v>
      </c>
      <c r="D417" s="31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139"/>
    </row>
    <row r="418" spans="1:17" s="4" customFormat="1" ht="16.5" thickBot="1" x14ac:dyDescent="0.3">
      <c r="A418" s="35" t="s">
        <v>29</v>
      </c>
      <c r="B418" s="31">
        <f t="shared" si="9"/>
        <v>6</v>
      </c>
      <c r="C418" s="34">
        <v>6</v>
      </c>
      <c r="D418" s="31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139"/>
    </row>
    <row r="419" spans="1:17" s="4" customFormat="1" ht="16.5" thickBot="1" x14ac:dyDescent="0.3">
      <c r="A419" s="44" t="s">
        <v>201</v>
      </c>
      <c r="B419" s="71"/>
      <c r="C419" s="56">
        <f>C418+C417+C416+C414+C413+C412</f>
        <v>245</v>
      </c>
      <c r="D419" s="31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139"/>
    </row>
    <row r="420" spans="1:17" s="4" customFormat="1" ht="16.5" thickBot="1" x14ac:dyDescent="0.3">
      <c r="A420" s="44" t="s">
        <v>202</v>
      </c>
      <c r="B420" s="56">
        <v>20.2</v>
      </c>
      <c r="C420" s="31">
        <v>20</v>
      </c>
      <c r="D420" s="31"/>
      <c r="E420" s="158"/>
      <c r="F420" s="158"/>
      <c r="G420" s="158"/>
      <c r="H420" s="158"/>
      <c r="I420" s="36"/>
      <c r="J420" s="36"/>
      <c r="K420" s="36"/>
      <c r="L420" s="36"/>
      <c r="M420" s="36"/>
      <c r="N420" s="36"/>
      <c r="O420" s="36"/>
      <c r="P420" s="36"/>
      <c r="Q420" s="139"/>
    </row>
    <row r="421" spans="1:17" s="4" customFormat="1" ht="16.5" thickBot="1" x14ac:dyDescent="0.3">
      <c r="A421" s="220" t="s">
        <v>148</v>
      </c>
      <c r="B421" s="268"/>
      <c r="C421" s="220"/>
      <c r="D421" s="269" t="s">
        <v>203</v>
      </c>
      <c r="E421" s="270">
        <v>0.93</v>
      </c>
      <c r="F421" s="270">
        <v>0.53</v>
      </c>
      <c r="G421" s="270">
        <v>20.18</v>
      </c>
      <c r="H421" s="270">
        <v>120.41</v>
      </c>
      <c r="I421" s="31" t="s">
        <v>204</v>
      </c>
      <c r="J421" s="31" t="s">
        <v>205</v>
      </c>
      <c r="K421" s="31" t="s">
        <v>206</v>
      </c>
      <c r="L421" s="31" t="s">
        <v>204</v>
      </c>
      <c r="M421" s="31" t="s">
        <v>207</v>
      </c>
      <c r="N421" s="31" t="s">
        <v>208</v>
      </c>
      <c r="O421" s="31" t="s">
        <v>209</v>
      </c>
      <c r="P421" s="31" t="s">
        <v>210</v>
      </c>
      <c r="Q421" s="139"/>
    </row>
    <row r="422" spans="1:17" s="4" customFormat="1" ht="16.5" thickBot="1" x14ac:dyDescent="0.3">
      <c r="A422" s="253" t="s">
        <v>211</v>
      </c>
      <c r="B422" s="255"/>
      <c r="C422" s="254"/>
      <c r="D422" s="56">
        <v>200</v>
      </c>
      <c r="E422" s="108">
        <v>2.2999999999999998</v>
      </c>
      <c r="F422" s="108">
        <v>8.1</v>
      </c>
      <c r="G422" s="108">
        <v>26</v>
      </c>
      <c r="H422" s="108">
        <v>141</v>
      </c>
      <c r="I422" s="31">
        <v>0.68</v>
      </c>
      <c r="J422" s="31">
        <v>0.04</v>
      </c>
      <c r="K422" s="31">
        <v>15.6</v>
      </c>
      <c r="L422" s="31">
        <v>0.01</v>
      </c>
      <c r="M422" s="31">
        <v>141.06</v>
      </c>
      <c r="N422" s="31">
        <v>118.09</v>
      </c>
      <c r="O422" s="31">
        <v>26.93</v>
      </c>
      <c r="P422" s="31">
        <v>0.73</v>
      </c>
      <c r="Q422" s="139"/>
    </row>
    <row r="423" spans="1:17" s="4" customFormat="1" ht="16.5" thickBot="1" x14ac:dyDescent="0.3">
      <c r="A423" s="44" t="s">
        <v>212</v>
      </c>
      <c r="B423" s="56">
        <f>C423</f>
        <v>3.5</v>
      </c>
      <c r="C423" s="31">
        <v>3.5</v>
      </c>
      <c r="D423" s="31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139"/>
    </row>
    <row r="424" spans="1:17" s="4" customFormat="1" ht="16.5" thickBot="1" x14ac:dyDescent="0.3">
      <c r="A424" s="44" t="s">
        <v>35</v>
      </c>
      <c r="B424" s="56">
        <f>C424</f>
        <v>120</v>
      </c>
      <c r="C424" s="31">
        <v>120</v>
      </c>
      <c r="D424" s="31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139"/>
    </row>
    <row r="425" spans="1:17" s="4" customFormat="1" ht="16.5" thickBot="1" x14ac:dyDescent="0.3">
      <c r="A425" s="44" t="s">
        <v>72</v>
      </c>
      <c r="B425" s="56">
        <f>C425</f>
        <v>10</v>
      </c>
      <c r="C425" s="31">
        <v>10</v>
      </c>
      <c r="D425" s="31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139"/>
    </row>
    <row r="426" spans="1:17" s="4" customFormat="1" ht="16.5" thickBot="1" x14ac:dyDescent="0.3">
      <c r="A426" s="116" t="s">
        <v>44</v>
      </c>
      <c r="B426" s="117"/>
      <c r="C426" s="223"/>
      <c r="D426" s="271">
        <f>D422+D421+250</f>
        <v>630</v>
      </c>
      <c r="E426" s="202">
        <f>SUM(E411:E425)</f>
        <v>19.350000000000001</v>
      </c>
      <c r="F426" s="203">
        <f>SUM(F411:F425)</f>
        <v>18.89</v>
      </c>
      <c r="G426" s="203">
        <f>SUM(G411:G425)</f>
        <v>85.78</v>
      </c>
      <c r="H426" s="203">
        <f>SUM(H411:H425)</f>
        <v>586.73</v>
      </c>
      <c r="I426" s="37"/>
      <c r="J426" s="37"/>
      <c r="K426" s="37"/>
      <c r="L426" s="37"/>
      <c r="M426" s="37"/>
      <c r="N426" s="37"/>
      <c r="O426" s="37"/>
      <c r="P426" s="36"/>
      <c r="Q426" s="139"/>
    </row>
    <row r="427" spans="1:17" s="4" customFormat="1" ht="16.5" thickBot="1" x14ac:dyDescent="0.3">
      <c r="A427" s="95" t="s">
        <v>213</v>
      </c>
      <c r="B427" s="224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1"/>
      <c r="Q427" s="139"/>
    </row>
    <row r="428" spans="1:17" s="4" customFormat="1" ht="16.5" thickBot="1" x14ac:dyDescent="0.3">
      <c r="A428" s="272"/>
      <c r="B428" s="145" t="s">
        <v>2</v>
      </c>
      <c r="C428" s="146" t="s">
        <v>3</v>
      </c>
      <c r="D428" s="95" t="s">
        <v>4</v>
      </c>
      <c r="E428" s="50"/>
      <c r="F428" s="50"/>
      <c r="G428" s="50"/>
      <c r="H428" s="51"/>
      <c r="I428" s="264" t="s">
        <v>5</v>
      </c>
      <c r="J428" s="142"/>
      <c r="K428" s="142"/>
      <c r="L428" s="142"/>
      <c r="M428" s="142"/>
      <c r="N428" s="142"/>
      <c r="O428" s="142"/>
      <c r="P428" s="143"/>
      <c r="Q428" s="139"/>
    </row>
    <row r="429" spans="1:17" s="4" customFormat="1" ht="16.5" thickBot="1" x14ac:dyDescent="0.3">
      <c r="A429" s="144" t="s">
        <v>6</v>
      </c>
      <c r="B429" s="204"/>
      <c r="C429" s="168"/>
      <c r="D429" s="145" t="s">
        <v>7</v>
      </c>
      <c r="E429" s="145" t="s">
        <v>8</v>
      </c>
      <c r="F429" s="145" t="s">
        <v>9</v>
      </c>
      <c r="G429" s="145" t="s">
        <v>10</v>
      </c>
      <c r="H429" s="145" t="s">
        <v>11</v>
      </c>
      <c r="I429" s="95" t="s">
        <v>12</v>
      </c>
      <c r="J429" s="50"/>
      <c r="K429" s="50"/>
      <c r="L429" s="51"/>
      <c r="M429" s="95" t="s">
        <v>13</v>
      </c>
      <c r="N429" s="50"/>
      <c r="O429" s="50"/>
      <c r="P429" s="51"/>
      <c r="Q429" s="139"/>
    </row>
    <row r="430" spans="1:17" s="4" customFormat="1" ht="16.5" thickBot="1" x14ac:dyDescent="0.3">
      <c r="A430" s="147"/>
      <c r="B430" s="148"/>
      <c r="C430" s="149"/>
      <c r="D430" s="148"/>
      <c r="E430" s="148"/>
      <c r="F430" s="148"/>
      <c r="G430" s="148"/>
      <c r="H430" s="148"/>
      <c r="I430" s="31" t="s">
        <v>14</v>
      </c>
      <c r="J430" s="31" t="s">
        <v>15</v>
      </c>
      <c r="K430" s="31" t="s">
        <v>16</v>
      </c>
      <c r="L430" s="31" t="s">
        <v>17</v>
      </c>
      <c r="M430" s="31" t="s">
        <v>18</v>
      </c>
      <c r="N430" s="31" t="s">
        <v>19</v>
      </c>
      <c r="O430" s="31" t="s">
        <v>20</v>
      </c>
      <c r="P430" s="31" t="s">
        <v>21</v>
      </c>
      <c r="Q430" s="139"/>
    </row>
    <row r="431" spans="1:17" s="4" customFormat="1" ht="16.5" thickBot="1" x14ac:dyDescent="0.3">
      <c r="A431" s="28" t="s">
        <v>214</v>
      </c>
      <c r="B431" s="29"/>
      <c r="C431" s="30"/>
      <c r="D431" s="31">
        <v>100</v>
      </c>
      <c r="E431" s="108">
        <v>5.3410000000000002</v>
      </c>
      <c r="F431" s="108">
        <v>4.8289999999999997</v>
      </c>
      <c r="G431" s="31">
        <v>3.54</v>
      </c>
      <c r="H431" s="31">
        <v>78.900000000000006</v>
      </c>
      <c r="I431" s="31">
        <v>0.39</v>
      </c>
      <c r="J431" s="31">
        <v>0.01</v>
      </c>
      <c r="K431" s="31">
        <v>3.78</v>
      </c>
      <c r="L431" s="31">
        <v>0</v>
      </c>
      <c r="M431" s="31">
        <v>19.5</v>
      </c>
      <c r="N431" s="31">
        <v>12.4</v>
      </c>
      <c r="O431" s="31">
        <v>1.85</v>
      </c>
      <c r="P431" s="31">
        <v>6.9000000000000006E-2</v>
      </c>
      <c r="Q431" s="139"/>
    </row>
    <row r="432" spans="1:17" s="4" customFormat="1" ht="16.5" thickBot="1" x14ac:dyDescent="0.3">
      <c r="A432" s="52" t="s">
        <v>95</v>
      </c>
      <c r="B432" s="31">
        <f>C432*1.25</f>
        <v>103.55000000000001</v>
      </c>
      <c r="C432" s="31">
        <f>C434*1.09</f>
        <v>82.84</v>
      </c>
      <c r="D432" s="36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139"/>
    </row>
    <row r="433" spans="1:17" s="4" customFormat="1" ht="16.5" thickBot="1" x14ac:dyDescent="0.3">
      <c r="A433" s="55" t="s">
        <v>96</v>
      </c>
      <c r="B433" s="31">
        <f>C433*1.33</f>
        <v>110.17720000000001</v>
      </c>
      <c r="C433" s="31">
        <f>C434*1.09</f>
        <v>82.84</v>
      </c>
      <c r="D433" s="36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139"/>
    </row>
    <row r="434" spans="1:17" s="4" customFormat="1" ht="16.5" thickBot="1" x14ac:dyDescent="0.3">
      <c r="A434" s="55" t="s">
        <v>215</v>
      </c>
      <c r="B434" s="31"/>
      <c r="C434" s="31">
        <v>76</v>
      </c>
      <c r="D434" s="36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139"/>
    </row>
    <row r="435" spans="1:17" s="4" customFormat="1" ht="16.5" thickBot="1" x14ac:dyDescent="0.3">
      <c r="A435" s="35" t="s">
        <v>216</v>
      </c>
      <c r="B435" s="31">
        <f>C435*1.08</f>
        <v>21.6</v>
      </c>
      <c r="C435" s="31">
        <v>20</v>
      </c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139"/>
    </row>
    <row r="436" spans="1:17" s="4" customFormat="1" ht="16.5" thickBot="1" x14ac:dyDescent="0.3">
      <c r="A436" s="35" t="s">
        <v>34</v>
      </c>
      <c r="B436" s="31">
        <f>C436</f>
        <v>4</v>
      </c>
      <c r="C436" s="31">
        <v>4</v>
      </c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139"/>
    </row>
    <row r="437" spans="1:17" s="4" customFormat="1" ht="16.5" thickBot="1" x14ac:dyDescent="0.3">
      <c r="A437" s="185" t="s">
        <v>217</v>
      </c>
      <c r="B437" s="226">
        <f>C437*1.05</f>
        <v>0.52500000000000002</v>
      </c>
      <c r="C437" s="87">
        <v>0.5</v>
      </c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139"/>
    </row>
    <row r="438" spans="1:17" s="4" customFormat="1" ht="16.5" thickBot="1" x14ac:dyDescent="0.3">
      <c r="A438" s="28" t="s">
        <v>218</v>
      </c>
      <c r="B438" s="29"/>
      <c r="C438" s="30"/>
      <c r="D438" s="31" t="s">
        <v>159</v>
      </c>
      <c r="E438" s="108">
        <v>1.9</v>
      </c>
      <c r="F438" s="108">
        <v>8.6999999999999993</v>
      </c>
      <c r="G438" s="108">
        <v>10.5</v>
      </c>
      <c r="H438" s="108">
        <v>92</v>
      </c>
      <c r="I438" s="31">
        <v>2.9</v>
      </c>
      <c r="J438" s="31">
        <v>0</v>
      </c>
      <c r="K438" s="31">
        <v>21</v>
      </c>
      <c r="L438" s="31">
        <v>0.3</v>
      </c>
      <c r="M438" s="31">
        <v>36.4</v>
      </c>
      <c r="N438" s="31">
        <v>45.2</v>
      </c>
      <c r="O438" s="31">
        <v>20.7</v>
      </c>
      <c r="P438" s="31">
        <v>0.9</v>
      </c>
      <c r="Q438" s="139"/>
    </row>
    <row r="439" spans="1:17" s="4" customFormat="1" ht="16.5" thickBot="1" x14ac:dyDescent="0.3">
      <c r="A439" s="35" t="s">
        <v>219</v>
      </c>
      <c r="B439" s="31">
        <v>25</v>
      </c>
      <c r="C439" s="31">
        <v>20</v>
      </c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139"/>
    </row>
    <row r="440" spans="1:17" s="4" customFormat="1" ht="16.5" thickBot="1" x14ac:dyDescent="0.3">
      <c r="A440" s="35" t="s">
        <v>56</v>
      </c>
      <c r="B440" s="31">
        <f>C440*1.33</f>
        <v>26.6</v>
      </c>
      <c r="C440" s="31">
        <v>20</v>
      </c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139"/>
    </row>
    <row r="441" spans="1:17" s="4" customFormat="1" ht="16.5" thickBot="1" x14ac:dyDescent="0.3">
      <c r="A441" s="35" t="s">
        <v>57</v>
      </c>
      <c r="B441" s="31">
        <f>C441*1.43</f>
        <v>28.599999999999998</v>
      </c>
      <c r="C441" s="31">
        <v>20</v>
      </c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139"/>
    </row>
    <row r="442" spans="1:17" s="4" customFormat="1" ht="16.5" thickBot="1" x14ac:dyDescent="0.3">
      <c r="A442" s="35" t="s">
        <v>58</v>
      </c>
      <c r="B442" s="31">
        <f>C442*1.54</f>
        <v>30.8</v>
      </c>
      <c r="C442" s="31">
        <v>20</v>
      </c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139"/>
    </row>
    <row r="443" spans="1:17" s="4" customFormat="1" ht="16.5" thickBot="1" x14ac:dyDescent="0.3">
      <c r="A443" s="35" t="s">
        <v>59</v>
      </c>
      <c r="B443" s="31">
        <f>C443*1.67</f>
        <v>33.4</v>
      </c>
      <c r="C443" s="31">
        <v>20</v>
      </c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139"/>
    </row>
    <row r="444" spans="1:17" s="4" customFormat="1" ht="16.5" thickBot="1" x14ac:dyDescent="0.3">
      <c r="A444" s="52" t="s">
        <v>95</v>
      </c>
      <c r="B444" s="31">
        <f>C444*1.25</f>
        <v>50</v>
      </c>
      <c r="C444" s="31">
        <v>40</v>
      </c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139"/>
    </row>
    <row r="445" spans="1:17" s="4" customFormat="1" ht="16.5" thickBot="1" x14ac:dyDescent="0.3">
      <c r="A445" s="55" t="s">
        <v>96</v>
      </c>
      <c r="B445" s="31">
        <f>C445*1.33</f>
        <v>53.2</v>
      </c>
      <c r="C445" s="31">
        <v>40</v>
      </c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139"/>
    </row>
    <row r="446" spans="1:17" s="4" customFormat="1" ht="16.5" thickBot="1" x14ac:dyDescent="0.3">
      <c r="A446" s="55" t="s">
        <v>61</v>
      </c>
      <c r="B446" s="31">
        <f>C446*1.25</f>
        <v>18.75</v>
      </c>
      <c r="C446" s="31">
        <v>15</v>
      </c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139"/>
    </row>
    <row r="447" spans="1:17" s="4" customFormat="1" ht="16.5" thickBot="1" x14ac:dyDescent="0.3">
      <c r="A447" s="103" t="s">
        <v>62</v>
      </c>
      <c r="B447" s="31">
        <f>C447*1.33</f>
        <v>19.950000000000003</v>
      </c>
      <c r="C447" s="31">
        <v>15</v>
      </c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139"/>
    </row>
    <row r="448" spans="1:17" s="4" customFormat="1" ht="16.5" thickBot="1" x14ac:dyDescent="0.3">
      <c r="A448" s="55" t="s">
        <v>170</v>
      </c>
      <c r="B448" s="31">
        <f>C448</f>
        <v>0.05</v>
      </c>
      <c r="C448" s="31">
        <v>0.05</v>
      </c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139"/>
    </row>
    <row r="449" spans="1:17" s="4" customFormat="1" ht="16.5" thickBot="1" x14ac:dyDescent="0.3">
      <c r="A449" s="35" t="s">
        <v>26</v>
      </c>
      <c r="B449" s="31">
        <v>5</v>
      </c>
      <c r="C449" s="31">
        <v>5</v>
      </c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139"/>
    </row>
    <row r="450" spans="1:17" s="4" customFormat="1" ht="16.5" thickBot="1" x14ac:dyDescent="0.3">
      <c r="A450" s="35" t="s">
        <v>50</v>
      </c>
      <c r="B450" s="31">
        <v>6</v>
      </c>
      <c r="C450" s="31">
        <v>5</v>
      </c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139"/>
    </row>
    <row r="451" spans="1:17" s="4" customFormat="1" ht="16.5" thickBot="1" x14ac:dyDescent="0.3">
      <c r="A451" s="35" t="s">
        <v>72</v>
      </c>
      <c r="B451" s="31">
        <v>2</v>
      </c>
      <c r="C451" s="31">
        <v>2</v>
      </c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139"/>
    </row>
    <row r="452" spans="1:17" s="4" customFormat="1" ht="16.5" thickBot="1" x14ac:dyDescent="0.3">
      <c r="A452" s="35" t="s">
        <v>64</v>
      </c>
      <c r="B452" s="31">
        <v>10</v>
      </c>
      <c r="C452" s="31">
        <v>10</v>
      </c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139"/>
    </row>
    <row r="453" spans="1:17" s="4" customFormat="1" ht="16.5" thickBot="1" x14ac:dyDescent="0.3">
      <c r="A453" s="28" t="s">
        <v>220</v>
      </c>
      <c r="B453" s="29"/>
      <c r="C453" s="30"/>
      <c r="D453" s="31">
        <v>250</v>
      </c>
      <c r="E453" s="108">
        <v>14.92</v>
      </c>
      <c r="F453" s="108">
        <v>13.3</v>
      </c>
      <c r="G453" s="108">
        <v>46.61</v>
      </c>
      <c r="H453" s="108">
        <v>366.07</v>
      </c>
      <c r="I453" s="31">
        <v>0.43</v>
      </c>
      <c r="J453" s="89">
        <v>0.06</v>
      </c>
      <c r="K453" s="31">
        <v>13.31</v>
      </c>
      <c r="L453" s="31">
        <v>3.99</v>
      </c>
      <c r="M453" s="31">
        <v>26.81</v>
      </c>
      <c r="N453" s="31">
        <v>172.47</v>
      </c>
      <c r="O453" s="31">
        <v>50.83</v>
      </c>
      <c r="P453" s="31">
        <v>1.61</v>
      </c>
      <c r="Q453" s="139"/>
    </row>
    <row r="454" spans="1:17" s="4" customFormat="1" ht="16.5" thickBot="1" x14ac:dyDescent="0.3">
      <c r="A454" s="35" t="s">
        <v>106</v>
      </c>
      <c r="B454" s="31">
        <v>70.5</v>
      </c>
      <c r="C454" s="31">
        <v>63.4</v>
      </c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139"/>
    </row>
    <row r="455" spans="1:17" s="4" customFormat="1" ht="16.5" thickBot="1" x14ac:dyDescent="0.3">
      <c r="A455" s="35" t="s">
        <v>221</v>
      </c>
      <c r="B455" s="31">
        <v>70.5</v>
      </c>
      <c r="C455" s="31">
        <v>63.4</v>
      </c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139"/>
    </row>
    <row r="456" spans="1:17" s="4" customFormat="1" ht="16.5" thickBot="1" x14ac:dyDescent="0.3">
      <c r="A456" s="35" t="s">
        <v>117</v>
      </c>
      <c r="B456" s="31">
        <v>70</v>
      </c>
      <c r="C456" s="31">
        <v>70</v>
      </c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139"/>
    </row>
    <row r="457" spans="1:17" s="4" customFormat="1" ht="16.5" thickBot="1" x14ac:dyDescent="0.3">
      <c r="A457" s="55" t="s">
        <v>61</v>
      </c>
      <c r="B457" s="31">
        <f>C457*1.25</f>
        <v>67.5</v>
      </c>
      <c r="C457" s="31">
        <v>54</v>
      </c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139"/>
    </row>
    <row r="458" spans="1:17" s="4" customFormat="1" ht="16.5" thickBot="1" x14ac:dyDescent="0.3">
      <c r="A458" s="103" t="s">
        <v>62</v>
      </c>
      <c r="B458" s="31">
        <f>C458*1.33</f>
        <v>71.820000000000007</v>
      </c>
      <c r="C458" s="31">
        <v>54</v>
      </c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139"/>
    </row>
    <row r="459" spans="1:17" s="4" customFormat="1" ht="16.5" thickBot="1" x14ac:dyDescent="0.3">
      <c r="A459" s="35" t="s">
        <v>50</v>
      </c>
      <c r="B459" s="31">
        <v>21.4</v>
      </c>
      <c r="C459" s="31">
        <v>18</v>
      </c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139"/>
    </row>
    <row r="460" spans="1:17" s="4" customFormat="1" ht="16.5" thickBot="1" x14ac:dyDescent="0.3">
      <c r="A460" s="35" t="s">
        <v>34</v>
      </c>
      <c r="B460" s="31">
        <v>7</v>
      </c>
      <c r="C460" s="31">
        <v>7</v>
      </c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139"/>
    </row>
    <row r="461" spans="1:17" s="4" customFormat="1" ht="16.5" thickBot="1" x14ac:dyDescent="0.3">
      <c r="A461" s="28" t="s">
        <v>222</v>
      </c>
      <c r="B461" s="29"/>
      <c r="C461" s="30"/>
      <c r="D461" s="31">
        <v>200</v>
      </c>
      <c r="E461" s="31">
        <v>0.2</v>
      </c>
      <c r="F461" s="31">
        <v>0.1</v>
      </c>
      <c r="G461" s="31">
        <v>16.7</v>
      </c>
      <c r="H461" s="31">
        <v>66</v>
      </c>
      <c r="I461" s="31">
        <v>39</v>
      </c>
      <c r="J461" s="89">
        <v>0.01</v>
      </c>
      <c r="K461" s="31">
        <v>0</v>
      </c>
      <c r="L461" s="31">
        <v>0.26</v>
      </c>
      <c r="M461" s="31">
        <v>4.09</v>
      </c>
      <c r="N461" s="31">
        <v>1.04</v>
      </c>
      <c r="O461" s="31">
        <v>1.04</v>
      </c>
      <c r="P461" s="31">
        <v>0.21</v>
      </c>
      <c r="Q461" s="139"/>
    </row>
    <row r="462" spans="1:17" s="4" customFormat="1" ht="16.5" thickBot="1" x14ac:dyDescent="0.3">
      <c r="A462" s="35" t="s">
        <v>223</v>
      </c>
      <c r="B462" s="31">
        <f>C462</f>
        <v>15</v>
      </c>
      <c r="C462" s="31">
        <v>15</v>
      </c>
      <c r="D462" s="36"/>
      <c r="E462" s="36"/>
      <c r="F462" s="31"/>
      <c r="G462" s="31"/>
      <c r="H462" s="31"/>
      <c r="I462" s="36"/>
      <c r="J462" s="36"/>
      <c r="K462" s="36"/>
      <c r="L462" s="36"/>
      <c r="M462" s="36"/>
      <c r="N462" s="36"/>
      <c r="O462" s="36"/>
      <c r="P462" s="36"/>
      <c r="Q462" s="139"/>
    </row>
    <row r="463" spans="1:17" s="4" customFormat="1" ht="16.5" thickBot="1" x14ac:dyDescent="0.3">
      <c r="A463" s="35" t="s">
        <v>72</v>
      </c>
      <c r="B463" s="31">
        <f>C463</f>
        <v>10</v>
      </c>
      <c r="C463" s="31">
        <v>10</v>
      </c>
      <c r="D463" s="36"/>
      <c r="E463" s="36"/>
      <c r="F463" s="31"/>
      <c r="G463" s="31"/>
      <c r="H463" s="31"/>
      <c r="I463" s="36"/>
      <c r="J463" s="36"/>
      <c r="K463" s="36"/>
      <c r="L463" s="36"/>
      <c r="M463" s="36"/>
      <c r="N463" s="36"/>
      <c r="O463" s="36"/>
      <c r="P463" s="36"/>
      <c r="Q463" s="139"/>
    </row>
    <row r="464" spans="1:17" s="4" customFormat="1" ht="16.5" thickBot="1" x14ac:dyDescent="0.3">
      <c r="A464" s="110" t="s">
        <v>74</v>
      </c>
      <c r="B464" s="31">
        <v>60</v>
      </c>
      <c r="C464" s="31">
        <v>60</v>
      </c>
      <c r="D464" s="31">
        <v>60</v>
      </c>
      <c r="E464" s="31">
        <v>5.16</v>
      </c>
      <c r="F464" s="31">
        <v>0.84</v>
      </c>
      <c r="G464" s="31">
        <v>28.02</v>
      </c>
      <c r="H464" s="31">
        <v>141.41999999999999</v>
      </c>
      <c r="I464" s="31">
        <v>0</v>
      </c>
      <c r="J464" s="89">
        <v>0.21</v>
      </c>
      <c r="K464" s="31">
        <v>0</v>
      </c>
      <c r="L464" s="31">
        <v>0</v>
      </c>
      <c r="M464" s="31">
        <v>7.17</v>
      </c>
      <c r="N464" s="31">
        <v>23.25</v>
      </c>
      <c r="O464" s="31">
        <v>7</v>
      </c>
      <c r="P464" s="31">
        <v>0.17</v>
      </c>
      <c r="Q464" s="139"/>
    </row>
    <row r="465" spans="1:17" s="4" customFormat="1" ht="16.5" thickBot="1" x14ac:dyDescent="0.3">
      <c r="A465" s="110" t="s">
        <v>73</v>
      </c>
      <c r="B465" s="31">
        <v>50</v>
      </c>
      <c r="C465" s="31">
        <v>50</v>
      </c>
      <c r="D465" s="31">
        <v>50</v>
      </c>
      <c r="E465" s="31">
        <v>3.3</v>
      </c>
      <c r="F465" s="31">
        <v>0.6</v>
      </c>
      <c r="G465" s="31">
        <v>17.100000000000001</v>
      </c>
      <c r="H465" s="108">
        <v>87</v>
      </c>
      <c r="I465" s="31">
        <v>0</v>
      </c>
      <c r="J465" s="89">
        <v>0.1</v>
      </c>
      <c r="K465" s="31">
        <v>0</v>
      </c>
      <c r="L465" s="31">
        <v>0.7</v>
      </c>
      <c r="M465" s="31">
        <v>17.2</v>
      </c>
      <c r="N465" s="31">
        <v>77.2</v>
      </c>
      <c r="O465" s="31">
        <v>23</v>
      </c>
      <c r="P465" s="31">
        <v>1.9</v>
      </c>
      <c r="Q465" s="139"/>
    </row>
    <row r="466" spans="1:17" s="4" customFormat="1" ht="16.5" thickBot="1" x14ac:dyDescent="0.3">
      <c r="A466" s="116" t="s">
        <v>76</v>
      </c>
      <c r="B466" s="118"/>
      <c r="C466" s="118"/>
      <c r="D466" s="257">
        <f>D465+D464+D461+D453+D431+260</f>
        <v>920</v>
      </c>
      <c r="E466" s="188">
        <f>E465+E464+E461+E453+E438+E431</f>
        <v>30.820999999999998</v>
      </c>
      <c r="F466" s="189">
        <f>F465+F464+F461+F453+F438+F431</f>
        <v>28.369</v>
      </c>
      <c r="G466" s="190">
        <f>G465+G464+G461+G453+G438+G431</f>
        <v>122.47000000000001</v>
      </c>
      <c r="H466" s="190">
        <f>H465+H464+H461+H453+H438+H431</f>
        <v>831.39</v>
      </c>
      <c r="I466" s="88"/>
      <c r="J466" s="75"/>
      <c r="K466" s="31"/>
      <c r="L466" s="31"/>
      <c r="M466" s="31"/>
      <c r="N466" s="31"/>
      <c r="O466" s="31"/>
      <c r="P466" s="31"/>
      <c r="Q466" s="139"/>
    </row>
    <row r="467" spans="1:17" s="4" customFormat="1" ht="16.5" thickBot="1" x14ac:dyDescent="0.3">
      <c r="A467" s="128" t="s">
        <v>77</v>
      </c>
      <c r="B467" s="136"/>
      <c r="C467" s="136"/>
      <c r="D467" s="258">
        <f>D466+D426</f>
        <v>1550</v>
      </c>
      <c r="E467" s="227">
        <f>E466+E426</f>
        <v>50.170999999999999</v>
      </c>
      <c r="F467" s="227">
        <f>F466+F426</f>
        <v>47.259</v>
      </c>
      <c r="G467" s="227">
        <f>G466+G426</f>
        <v>208.25</v>
      </c>
      <c r="H467" s="227">
        <f>H466+H426</f>
        <v>1418.12</v>
      </c>
      <c r="I467" s="88"/>
      <c r="J467" s="75"/>
      <c r="K467" s="31"/>
      <c r="L467" s="31"/>
      <c r="M467" s="31"/>
      <c r="N467" s="31"/>
      <c r="O467" s="31"/>
      <c r="P467" s="31"/>
      <c r="Q467" s="139"/>
    </row>
    <row r="468" spans="1:17" s="4" customFormat="1" ht="16.5" thickBot="1" x14ac:dyDescent="0.3">
      <c r="A468" s="8" t="s">
        <v>224</v>
      </c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10"/>
      <c r="Q468" s="139"/>
    </row>
    <row r="469" spans="1:17" s="4" customFormat="1" ht="16.5" thickBot="1" x14ac:dyDescent="0.3">
      <c r="A469" s="140"/>
      <c r="B469" s="272" t="s">
        <v>2</v>
      </c>
      <c r="C469" s="146" t="s">
        <v>3</v>
      </c>
      <c r="D469" s="95" t="s">
        <v>4</v>
      </c>
      <c r="E469" s="50"/>
      <c r="F469" s="50"/>
      <c r="G469" s="50"/>
      <c r="H469" s="141"/>
      <c r="I469" s="142"/>
      <c r="J469" s="142"/>
      <c r="K469" s="142"/>
      <c r="L469" s="142"/>
      <c r="M469" s="142"/>
      <c r="N469" s="142"/>
      <c r="O469" s="142"/>
      <c r="P469" s="143"/>
      <c r="Q469" s="139"/>
    </row>
    <row r="470" spans="1:17" s="4" customFormat="1" ht="16.5" thickBot="1" x14ac:dyDescent="0.3">
      <c r="A470" s="144" t="s">
        <v>6</v>
      </c>
      <c r="B470" s="140"/>
      <c r="C470" s="168"/>
      <c r="D470" s="145" t="s">
        <v>7</v>
      </c>
      <c r="E470" s="145" t="s">
        <v>8</v>
      </c>
      <c r="F470" s="145" t="s">
        <v>9</v>
      </c>
      <c r="G470" s="145" t="s">
        <v>10</v>
      </c>
      <c r="H470" s="145" t="s">
        <v>11</v>
      </c>
      <c r="I470" s="50"/>
      <c r="J470" s="50"/>
      <c r="K470" s="50"/>
      <c r="L470" s="51"/>
      <c r="M470" s="95" t="s">
        <v>13</v>
      </c>
      <c r="N470" s="50"/>
      <c r="O470" s="50"/>
      <c r="P470" s="51"/>
      <c r="Q470" s="139"/>
    </row>
    <row r="471" spans="1:17" s="4" customFormat="1" ht="16.5" thickBot="1" x14ac:dyDescent="0.3">
      <c r="A471" s="147"/>
      <c r="B471" s="170"/>
      <c r="C471" s="149"/>
      <c r="D471" s="148"/>
      <c r="E471" s="148"/>
      <c r="F471" s="148"/>
      <c r="G471" s="148"/>
      <c r="H471" s="148"/>
      <c r="I471" s="95" t="s">
        <v>15</v>
      </c>
      <c r="J471" s="51"/>
      <c r="K471" s="31" t="s">
        <v>16</v>
      </c>
      <c r="L471" s="31" t="s">
        <v>17</v>
      </c>
      <c r="M471" s="31" t="s">
        <v>18</v>
      </c>
      <c r="N471" s="31" t="s">
        <v>19</v>
      </c>
      <c r="O471" s="31" t="s">
        <v>20</v>
      </c>
      <c r="P471" s="31" t="s">
        <v>21</v>
      </c>
      <c r="Q471" s="139"/>
    </row>
    <row r="472" spans="1:17" s="4" customFormat="1" ht="16.5" thickBot="1" x14ac:dyDescent="0.3">
      <c r="A472" s="28" t="s">
        <v>225</v>
      </c>
      <c r="B472" s="29"/>
      <c r="C472" s="30"/>
      <c r="D472" s="31">
        <v>250</v>
      </c>
      <c r="E472" s="31">
        <v>10.94</v>
      </c>
      <c r="F472" s="108">
        <v>13.625</v>
      </c>
      <c r="G472" s="31">
        <v>42.3</v>
      </c>
      <c r="H472" s="31">
        <v>356.78</v>
      </c>
      <c r="I472" s="95">
        <v>0</v>
      </c>
      <c r="J472" s="51"/>
      <c r="K472" s="31">
        <v>2.16</v>
      </c>
      <c r="L472" s="31">
        <v>0</v>
      </c>
      <c r="M472" s="31">
        <v>20.28</v>
      </c>
      <c r="N472" s="31">
        <v>31.15</v>
      </c>
      <c r="O472" s="31">
        <v>9.11</v>
      </c>
      <c r="P472" s="31">
        <v>0.21</v>
      </c>
      <c r="Q472" s="139"/>
    </row>
    <row r="473" spans="1:17" s="4" customFormat="1" ht="16.5" thickBot="1" x14ac:dyDescent="0.3">
      <c r="A473" s="35" t="s">
        <v>226</v>
      </c>
      <c r="B473" s="31">
        <v>51</v>
      </c>
      <c r="C473" s="31">
        <v>51</v>
      </c>
      <c r="D473" s="31"/>
      <c r="E473" s="31"/>
      <c r="F473" s="31"/>
      <c r="G473" s="31"/>
      <c r="H473" s="36"/>
      <c r="I473" s="28"/>
      <c r="J473" s="30"/>
      <c r="K473" s="36"/>
      <c r="L473" s="36"/>
      <c r="M473" s="36"/>
      <c r="N473" s="36"/>
      <c r="O473" s="36"/>
      <c r="P473" s="36"/>
      <c r="Q473" s="139"/>
    </row>
    <row r="474" spans="1:17" s="4" customFormat="1" ht="16.5" thickBot="1" x14ac:dyDescent="0.3">
      <c r="A474" s="35" t="s">
        <v>35</v>
      </c>
      <c r="B474" s="31">
        <f>C474</f>
        <v>170</v>
      </c>
      <c r="C474" s="31">
        <v>170</v>
      </c>
      <c r="D474" s="31"/>
      <c r="E474" s="31"/>
      <c r="F474" s="31"/>
      <c r="G474" s="31"/>
      <c r="H474" s="36"/>
      <c r="I474" s="28"/>
      <c r="J474" s="30"/>
      <c r="K474" s="36"/>
      <c r="L474" s="36"/>
      <c r="M474" s="36"/>
      <c r="N474" s="36"/>
      <c r="O474" s="36"/>
      <c r="P474" s="36"/>
      <c r="Q474" s="139"/>
    </row>
    <row r="475" spans="1:17" s="4" customFormat="1" ht="16.5" thickBot="1" x14ac:dyDescent="0.3">
      <c r="A475" s="35" t="s">
        <v>25</v>
      </c>
      <c r="B475" s="31">
        <v>10</v>
      </c>
      <c r="C475" s="31">
        <v>10</v>
      </c>
      <c r="D475" s="31"/>
      <c r="E475" s="31"/>
      <c r="F475" s="31"/>
      <c r="G475" s="31"/>
      <c r="H475" s="36"/>
      <c r="I475" s="28"/>
      <c r="J475" s="30"/>
      <c r="K475" s="36"/>
      <c r="L475" s="36"/>
      <c r="M475" s="36"/>
      <c r="N475" s="36"/>
      <c r="O475" s="36"/>
      <c r="P475" s="36"/>
      <c r="Q475" s="139"/>
    </row>
    <row r="476" spans="1:17" s="4" customFormat="1" ht="16.5" thickBot="1" x14ac:dyDescent="0.3">
      <c r="A476" s="35" t="s">
        <v>26</v>
      </c>
      <c r="B476" s="31">
        <v>5</v>
      </c>
      <c r="C476" s="31">
        <v>5</v>
      </c>
      <c r="D476" s="31"/>
      <c r="E476" s="31"/>
      <c r="F476" s="31"/>
      <c r="G476" s="31"/>
      <c r="H476" s="36"/>
      <c r="I476" s="28"/>
      <c r="J476" s="30"/>
      <c r="K476" s="36"/>
      <c r="L476" s="36"/>
      <c r="M476" s="36"/>
      <c r="N476" s="36"/>
      <c r="O476" s="36"/>
      <c r="P476" s="36"/>
      <c r="Q476" s="139"/>
    </row>
    <row r="477" spans="1:17" s="4" customFormat="1" ht="16.5" thickBot="1" x14ac:dyDescent="0.3">
      <c r="A477" s="110" t="s">
        <v>75</v>
      </c>
      <c r="B477" s="31"/>
      <c r="C477" s="31"/>
      <c r="D477" s="31">
        <v>140</v>
      </c>
      <c r="E477" s="108">
        <v>2.2000000000000002</v>
      </c>
      <c r="F477" s="108">
        <v>4</v>
      </c>
      <c r="G477" s="108">
        <v>10</v>
      </c>
      <c r="H477" s="108">
        <v>78</v>
      </c>
      <c r="I477" s="95" t="s">
        <v>227</v>
      </c>
      <c r="J477" s="51"/>
      <c r="K477" s="31" t="s">
        <v>228</v>
      </c>
      <c r="L477" s="31">
        <v>0</v>
      </c>
      <c r="M477" s="31" t="s">
        <v>229</v>
      </c>
      <c r="N477" s="31" t="s">
        <v>230</v>
      </c>
      <c r="O477" s="31" t="s">
        <v>231</v>
      </c>
      <c r="P477" s="31" t="s">
        <v>232</v>
      </c>
      <c r="Q477" s="139"/>
    </row>
    <row r="478" spans="1:17" s="4" customFormat="1" ht="16.5" thickBot="1" x14ac:dyDescent="0.3">
      <c r="A478" s="28" t="s">
        <v>88</v>
      </c>
      <c r="B478" s="29"/>
      <c r="C478" s="30"/>
      <c r="D478" s="31">
        <v>200</v>
      </c>
      <c r="E478" s="108">
        <v>0.4</v>
      </c>
      <c r="F478" s="108">
        <v>0.1</v>
      </c>
      <c r="G478" s="108">
        <v>13.7</v>
      </c>
      <c r="H478" s="108">
        <v>57</v>
      </c>
      <c r="I478" s="253"/>
      <c r="J478" s="91"/>
      <c r="K478" s="36"/>
      <c r="L478" s="36"/>
      <c r="M478" s="36"/>
      <c r="N478" s="36"/>
      <c r="O478" s="36"/>
      <c r="P478" s="36"/>
      <c r="Q478" s="139"/>
    </row>
    <row r="479" spans="1:17" s="4" customFormat="1" ht="16.5" thickBot="1" x14ac:dyDescent="0.3">
      <c r="A479" s="35" t="s">
        <v>89</v>
      </c>
      <c r="B479" s="31">
        <v>2</v>
      </c>
      <c r="C479" s="31">
        <v>2</v>
      </c>
      <c r="D479" s="158"/>
      <c r="E479" s="158"/>
      <c r="F479" s="158"/>
      <c r="G479" s="158"/>
      <c r="H479" s="158"/>
      <c r="I479" s="253"/>
      <c r="J479" s="91"/>
      <c r="K479" s="36"/>
      <c r="L479" s="36"/>
      <c r="M479" s="36"/>
      <c r="N479" s="36"/>
      <c r="O479" s="36"/>
      <c r="P479" s="36"/>
      <c r="Q479" s="139"/>
    </row>
    <row r="480" spans="1:17" s="4" customFormat="1" ht="16.5" thickBot="1" x14ac:dyDescent="0.3">
      <c r="A480" s="35" t="s">
        <v>72</v>
      </c>
      <c r="B480" s="31">
        <f>C480</f>
        <v>10</v>
      </c>
      <c r="C480" s="32">
        <v>10</v>
      </c>
      <c r="D480" s="92"/>
      <c r="E480" s="92"/>
      <c r="F480" s="92"/>
      <c r="G480" s="92"/>
      <c r="H480" s="92"/>
      <c r="I480" s="253"/>
      <c r="J480" s="91"/>
      <c r="K480" s="36"/>
      <c r="L480" s="36"/>
      <c r="M480" s="36"/>
      <c r="N480" s="36"/>
      <c r="O480" s="36"/>
      <c r="P480" s="36"/>
      <c r="Q480" s="139"/>
    </row>
    <row r="481" spans="1:17" s="4" customFormat="1" ht="16.5" thickBot="1" x14ac:dyDescent="0.3">
      <c r="A481" s="110" t="s">
        <v>74</v>
      </c>
      <c r="B481" s="31">
        <v>60</v>
      </c>
      <c r="C481" s="31">
        <v>60</v>
      </c>
      <c r="D481" s="31">
        <v>60</v>
      </c>
      <c r="E481" s="31">
        <v>5.16</v>
      </c>
      <c r="F481" s="31">
        <v>0.84</v>
      </c>
      <c r="G481" s="31">
        <v>28.02</v>
      </c>
      <c r="H481" s="31">
        <v>141.41999999999999</v>
      </c>
      <c r="I481" s="88">
        <v>0.7</v>
      </c>
      <c r="J481" s="75"/>
      <c r="K481" s="31">
        <v>0</v>
      </c>
      <c r="L481" s="31">
        <v>0.7</v>
      </c>
      <c r="M481" s="31">
        <v>0.7</v>
      </c>
      <c r="N481" s="31">
        <v>0.9</v>
      </c>
      <c r="O481" s="31">
        <v>1</v>
      </c>
      <c r="P481" s="31">
        <v>7.8</v>
      </c>
      <c r="Q481" s="139"/>
    </row>
    <row r="482" spans="1:17" s="4" customFormat="1" ht="16.5" thickBot="1" x14ac:dyDescent="0.3">
      <c r="A482" s="116" t="s">
        <v>44</v>
      </c>
      <c r="B482" s="117"/>
      <c r="C482" s="223"/>
      <c r="D482" s="257">
        <f>D481+D478+D477+D472</f>
        <v>650</v>
      </c>
      <c r="E482" s="202">
        <f>SUM(E472:E481)</f>
        <v>18.700000000000003</v>
      </c>
      <c r="F482" s="203">
        <f>SUM(F472:F481)</f>
        <v>18.565000000000001</v>
      </c>
      <c r="G482" s="203">
        <f>SUM(G472:G481)</f>
        <v>94.02</v>
      </c>
      <c r="H482" s="203">
        <f>SUM(H472:H481)</f>
        <v>633.19999999999993</v>
      </c>
      <c r="I482" s="273"/>
      <c r="J482" s="273"/>
      <c r="K482" s="32"/>
      <c r="L482" s="32"/>
      <c r="M482" s="32"/>
      <c r="N482" s="32"/>
      <c r="O482" s="32"/>
      <c r="P482" s="31"/>
      <c r="Q482" s="139"/>
    </row>
    <row r="483" spans="1:17" s="4" customFormat="1" ht="16.5" thickBot="1" x14ac:dyDescent="0.3">
      <c r="A483" s="8" t="s">
        <v>233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10"/>
      <c r="Q483" s="139"/>
    </row>
    <row r="484" spans="1:17" s="4" customFormat="1" ht="16.5" thickBot="1" x14ac:dyDescent="0.3">
      <c r="A484" s="140"/>
      <c r="B484" s="145" t="s">
        <v>2</v>
      </c>
      <c r="C484" s="146" t="s">
        <v>3</v>
      </c>
      <c r="D484" s="95" t="s">
        <v>4</v>
      </c>
      <c r="E484" s="50"/>
      <c r="F484" s="50"/>
      <c r="G484" s="50"/>
      <c r="H484" s="141"/>
      <c r="I484" s="142"/>
      <c r="J484" s="142"/>
      <c r="K484" s="142"/>
      <c r="L484" s="142"/>
      <c r="M484" s="142"/>
      <c r="N484" s="142"/>
      <c r="O484" s="142"/>
      <c r="P484" s="143"/>
      <c r="Q484" s="139"/>
    </row>
    <row r="485" spans="1:17" s="4" customFormat="1" ht="16.5" thickBot="1" x14ac:dyDescent="0.3">
      <c r="A485" s="144" t="s">
        <v>6</v>
      </c>
      <c r="B485" s="204"/>
      <c r="C485" s="168"/>
      <c r="D485" s="145" t="s">
        <v>7</v>
      </c>
      <c r="E485" s="145" t="s">
        <v>8</v>
      </c>
      <c r="F485" s="145" t="s">
        <v>9</v>
      </c>
      <c r="G485" s="145" t="s">
        <v>10</v>
      </c>
      <c r="H485" s="145" t="s">
        <v>11</v>
      </c>
      <c r="I485" s="50"/>
      <c r="J485" s="50"/>
      <c r="K485" s="50"/>
      <c r="L485" s="51"/>
      <c r="M485" s="95" t="s">
        <v>13</v>
      </c>
      <c r="N485" s="50"/>
      <c r="O485" s="50"/>
      <c r="P485" s="51"/>
      <c r="Q485" s="139"/>
    </row>
    <row r="486" spans="1:17" s="4" customFormat="1" ht="16.5" thickBot="1" x14ac:dyDescent="0.3">
      <c r="A486" s="147"/>
      <c r="B486" s="148"/>
      <c r="C486" s="149"/>
      <c r="D486" s="148"/>
      <c r="E486" s="148"/>
      <c r="F486" s="148"/>
      <c r="G486" s="148"/>
      <c r="H486" s="148"/>
      <c r="I486" s="87"/>
      <c r="J486" s="31" t="s">
        <v>15</v>
      </c>
      <c r="K486" s="31" t="s">
        <v>16</v>
      </c>
      <c r="L486" s="31" t="s">
        <v>17</v>
      </c>
      <c r="M486" s="31" t="s">
        <v>18</v>
      </c>
      <c r="N486" s="31" t="s">
        <v>19</v>
      </c>
      <c r="O486" s="31" t="s">
        <v>20</v>
      </c>
      <c r="P486" s="31" t="s">
        <v>21</v>
      </c>
      <c r="Q486" s="139"/>
    </row>
    <row r="487" spans="1:17" s="4" customFormat="1" ht="16.5" thickBot="1" x14ac:dyDescent="0.3">
      <c r="A487" s="28" t="s">
        <v>46</v>
      </c>
      <c r="B487" s="29"/>
      <c r="C487" s="30"/>
      <c r="D487" s="31">
        <v>100</v>
      </c>
      <c r="E487" s="186">
        <v>1.2</v>
      </c>
      <c r="F487" s="175">
        <v>2.2000000000000002</v>
      </c>
      <c r="G487" s="226">
        <v>6.1</v>
      </c>
      <c r="H487" s="108">
        <v>45.2</v>
      </c>
      <c r="I487" s="274"/>
      <c r="J487" s="31">
        <v>0.03</v>
      </c>
      <c r="K487" s="31">
        <v>0.01</v>
      </c>
      <c r="L487" s="31">
        <v>22.5</v>
      </c>
      <c r="M487" s="31">
        <v>41.1</v>
      </c>
      <c r="N487" s="31">
        <v>41.16</v>
      </c>
      <c r="O487" s="31">
        <v>13.72</v>
      </c>
      <c r="P487" s="31">
        <v>0.69</v>
      </c>
      <c r="Q487" s="139"/>
    </row>
    <row r="488" spans="1:17" s="4" customFormat="1" ht="16.5" thickBot="1" x14ac:dyDescent="0.3">
      <c r="A488" s="35" t="s">
        <v>47</v>
      </c>
      <c r="B488" s="31">
        <f>C488*1.02</f>
        <v>51</v>
      </c>
      <c r="C488" s="31">
        <v>50</v>
      </c>
      <c r="D488" s="36"/>
      <c r="E488" s="37"/>
      <c r="F488" s="90"/>
      <c r="G488" s="91"/>
      <c r="H488" s="36"/>
      <c r="I488" s="91"/>
      <c r="J488" s="36"/>
      <c r="K488" s="36"/>
      <c r="L488" s="36"/>
      <c r="M488" s="36"/>
      <c r="N488" s="36"/>
      <c r="O488" s="36"/>
      <c r="P488" s="36"/>
      <c r="Q488" s="139"/>
    </row>
    <row r="489" spans="1:17" s="4" customFormat="1" ht="16.5" thickBot="1" x14ac:dyDescent="0.3">
      <c r="A489" s="35" t="s">
        <v>48</v>
      </c>
      <c r="B489" s="31">
        <f>C489*1.02</f>
        <v>35.700000000000003</v>
      </c>
      <c r="C489" s="31">
        <v>35</v>
      </c>
      <c r="D489" s="36"/>
      <c r="E489" s="37"/>
      <c r="F489" s="92"/>
      <c r="G489" s="91"/>
      <c r="H489" s="36"/>
      <c r="I489" s="91"/>
      <c r="J489" s="36"/>
      <c r="K489" s="36"/>
      <c r="L489" s="36"/>
      <c r="M489" s="36"/>
      <c r="N489" s="36"/>
      <c r="O489" s="36"/>
      <c r="P489" s="36"/>
      <c r="Q489" s="139"/>
    </row>
    <row r="490" spans="1:17" s="4" customFormat="1" ht="16.5" thickBot="1" x14ac:dyDescent="0.3">
      <c r="A490" s="35" t="s">
        <v>49</v>
      </c>
      <c r="B490" s="31">
        <f>C490*2.08</f>
        <v>72.8</v>
      </c>
      <c r="C490" s="31">
        <v>35</v>
      </c>
      <c r="D490" s="36"/>
      <c r="E490" s="37"/>
      <c r="F490" s="90"/>
      <c r="G490" s="91"/>
      <c r="H490" s="36"/>
      <c r="I490" s="91"/>
      <c r="J490" s="36"/>
      <c r="K490" s="36"/>
      <c r="L490" s="36"/>
      <c r="M490" s="36"/>
      <c r="N490" s="36"/>
      <c r="O490" s="36"/>
      <c r="P490" s="36"/>
      <c r="Q490" s="139"/>
    </row>
    <row r="491" spans="1:17" s="4" customFormat="1" ht="16.5" thickBot="1" x14ac:dyDescent="0.3">
      <c r="A491" s="35" t="s">
        <v>50</v>
      </c>
      <c r="B491" s="31">
        <v>11.9</v>
      </c>
      <c r="C491" s="31">
        <v>5</v>
      </c>
      <c r="D491" s="36"/>
      <c r="E491" s="37"/>
      <c r="F491" s="92"/>
      <c r="G491" s="91"/>
      <c r="H491" s="36"/>
      <c r="I491" s="91"/>
      <c r="J491" s="36"/>
      <c r="K491" s="36"/>
      <c r="L491" s="36"/>
      <c r="M491" s="36"/>
      <c r="N491" s="36"/>
      <c r="O491" s="36"/>
      <c r="P491" s="36"/>
      <c r="Q491" s="139"/>
    </row>
    <row r="492" spans="1:17" s="4" customFormat="1" ht="16.5" thickBot="1" x14ac:dyDescent="0.3">
      <c r="A492" s="35" t="s">
        <v>51</v>
      </c>
      <c r="B492" s="31">
        <v>12.5</v>
      </c>
      <c r="C492" s="31">
        <v>5</v>
      </c>
      <c r="D492" s="36"/>
      <c r="E492" s="37"/>
      <c r="F492" s="92"/>
      <c r="G492" s="91"/>
      <c r="H492" s="36"/>
      <c r="I492" s="91"/>
      <c r="J492" s="36"/>
      <c r="K492" s="36"/>
      <c r="L492" s="36"/>
      <c r="M492" s="36"/>
      <c r="N492" s="36"/>
      <c r="O492" s="36"/>
      <c r="P492" s="36"/>
      <c r="Q492" s="139"/>
    </row>
    <row r="493" spans="1:17" s="4" customFormat="1" ht="16.5" thickBot="1" x14ac:dyDescent="0.3">
      <c r="A493" s="35" t="s">
        <v>34</v>
      </c>
      <c r="B493" s="31">
        <f>C493</f>
        <v>10</v>
      </c>
      <c r="C493" s="31">
        <v>10</v>
      </c>
      <c r="D493" s="36"/>
      <c r="E493" s="37"/>
      <c r="F493" s="92"/>
      <c r="G493" s="91"/>
      <c r="H493" s="36"/>
      <c r="I493" s="91"/>
      <c r="J493" s="36"/>
      <c r="K493" s="36"/>
      <c r="L493" s="36"/>
      <c r="M493" s="36"/>
      <c r="N493" s="36"/>
      <c r="O493" s="36"/>
      <c r="P493" s="36"/>
      <c r="Q493" s="139"/>
    </row>
    <row r="494" spans="1:17" s="4" customFormat="1" ht="16.5" thickBot="1" x14ac:dyDescent="0.3">
      <c r="A494" s="52" t="s">
        <v>52</v>
      </c>
      <c r="B494" s="31">
        <v>2.7</v>
      </c>
      <c r="C494" s="34">
        <v>2</v>
      </c>
      <c r="D494" s="36"/>
      <c r="E494" s="37"/>
      <c r="F494" s="93"/>
      <c r="G494" s="256"/>
      <c r="H494" s="158"/>
      <c r="I494" s="91"/>
      <c r="J494" s="36"/>
      <c r="K494" s="36"/>
      <c r="L494" s="36"/>
      <c r="M494" s="36"/>
      <c r="N494" s="36"/>
      <c r="O494" s="36"/>
      <c r="P494" s="36"/>
      <c r="Q494" s="139"/>
    </row>
    <row r="495" spans="1:17" s="4" customFormat="1" ht="26.25" thickBot="1" x14ac:dyDescent="0.3">
      <c r="A495" s="92" t="s">
        <v>234</v>
      </c>
      <c r="B495" s="255"/>
      <c r="C495" s="92"/>
      <c r="D495" s="34">
        <v>250</v>
      </c>
      <c r="E495" s="275">
        <v>6</v>
      </c>
      <c r="F495" s="177">
        <v>9</v>
      </c>
      <c r="G495" s="175">
        <v>14</v>
      </c>
      <c r="H495" s="175">
        <v>169</v>
      </c>
      <c r="I495" s="276"/>
      <c r="J495" s="178">
        <v>7.0000000000000007E-2</v>
      </c>
      <c r="K495" s="178">
        <v>19.5</v>
      </c>
      <c r="L495" s="178">
        <v>0.21</v>
      </c>
      <c r="M495" s="178">
        <v>39.619999999999997</v>
      </c>
      <c r="N495" s="178">
        <v>51.53</v>
      </c>
      <c r="O495" s="178">
        <v>22.46</v>
      </c>
      <c r="P495" s="178">
        <v>0.78</v>
      </c>
      <c r="Q495" s="139"/>
    </row>
    <row r="496" spans="1:17" s="4" customFormat="1" ht="16.5" thickBot="1" x14ac:dyDescent="0.3">
      <c r="A496" s="44" t="s">
        <v>54</v>
      </c>
      <c r="B496" s="56">
        <v>45.9</v>
      </c>
      <c r="C496" s="56">
        <f>C497*1.8</f>
        <v>27</v>
      </c>
      <c r="D496" s="92"/>
      <c r="E496" s="92"/>
      <c r="F496" s="92"/>
      <c r="G496" s="37"/>
      <c r="H496" s="92"/>
      <c r="I496" s="91"/>
      <c r="J496" s="36"/>
      <c r="K496" s="36"/>
      <c r="L496" s="36"/>
      <c r="M496" s="36"/>
      <c r="N496" s="36"/>
      <c r="O496" s="36"/>
      <c r="P496" s="36"/>
      <c r="Q496" s="139"/>
    </row>
    <row r="497" spans="1:17" s="4" customFormat="1" ht="16.5" thickBot="1" x14ac:dyDescent="0.3">
      <c r="A497" s="44" t="s">
        <v>235</v>
      </c>
      <c r="B497" s="56"/>
      <c r="C497" s="56">
        <v>15</v>
      </c>
      <c r="D497" s="92"/>
      <c r="E497" s="92"/>
      <c r="F497" s="92"/>
      <c r="G497" s="37"/>
      <c r="H497" s="92"/>
      <c r="I497" s="91"/>
      <c r="J497" s="36"/>
      <c r="K497" s="36"/>
      <c r="L497" s="36"/>
      <c r="M497" s="36"/>
      <c r="N497" s="36"/>
      <c r="O497" s="36"/>
      <c r="P497" s="36"/>
      <c r="Q497" s="139"/>
    </row>
    <row r="498" spans="1:17" s="4" customFormat="1" ht="16.5" thickBot="1" x14ac:dyDescent="0.3">
      <c r="A498" s="35" t="s">
        <v>103</v>
      </c>
      <c r="B498" s="31">
        <v>63</v>
      </c>
      <c r="C498" s="31">
        <v>50</v>
      </c>
      <c r="D498" s="36"/>
      <c r="E498" s="36"/>
      <c r="F498" s="36"/>
      <c r="G498" s="37"/>
      <c r="H498" s="92"/>
      <c r="I498" s="91"/>
      <c r="J498" s="36"/>
      <c r="K498" s="36"/>
      <c r="L498" s="36"/>
      <c r="M498" s="36"/>
      <c r="N498" s="36"/>
      <c r="O498" s="36"/>
      <c r="P498" s="36"/>
      <c r="Q498" s="139"/>
    </row>
    <row r="499" spans="1:17" s="4" customFormat="1" ht="16.5" thickBot="1" x14ac:dyDescent="0.3">
      <c r="A499" s="35" t="s">
        <v>56</v>
      </c>
      <c r="B499" s="31">
        <f>C499*1.33</f>
        <v>39.900000000000006</v>
      </c>
      <c r="C499" s="31">
        <v>30</v>
      </c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138"/>
      <c r="Q499" s="139"/>
    </row>
    <row r="500" spans="1:17" s="4" customFormat="1" ht="16.5" thickBot="1" x14ac:dyDescent="0.3">
      <c r="A500" s="35" t="s">
        <v>57</v>
      </c>
      <c r="B500" s="31">
        <f>C500*1.43</f>
        <v>42.9</v>
      </c>
      <c r="C500" s="31">
        <v>30</v>
      </c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138"/>
      <c r="Q500" s="139"/>
    </row>
    <row r="501" spans="1:17" s="4" customFormat="1" ht="16.5" thickBot="1" x14ac:dyDescent="0.3">
      <c r="A501" s="35" t="s">
        <v>58</v>
      </c>
      <c r="B501" s="31">
        <f>C501*1.54</f>
        <v>46.2</v>
      </c>
      <c r="C501" s="31">
        <v>30</v>
      </c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138"/>
      <c r="Q501" s="139"/>
    </row>
    <row r="502" spans="1:17" s="4" customFormat="1" ht="16.5" thickBot="1" x14ac:dyDescent="0.3">
      <c r="A502" s="35" t="s">
        <v>59</v>
      </c>
      <c r="B502" s="31">
        <f>C502*1.67</f>
        <v>50.099999999999994</v>
      </c>
      <c r="C502" s="31">
        <v>30</v>
      </c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138"/>
      <c r="Q502" s="139"/>
    </row>
    <row r="503" spans="1:17" s="4" customFormat="1" ht="16.5" thickBot="1" x14ac:dyDescent="0.3">
      <c r="A503" s="35" t="s">
        <v>236</v>
      </c>
      <c r="B503" s="31">
        <v>5</v>
      </c>
      <c r="C503" s="31">
        <v>5</v>
      </c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138"/>
      <c r="Q503" s="139"/>
    </row>
    <row r="504" spans="1:17" s="4" customFormat="1" ht="16.5" thickBot="1" x14ac:dyDescent="0.3">
      <c r="A504" s="55" t="s">
        <v>61</v>
      </c>
      <c r="B504" s="31">
        <f>C504*1.25</f>
        <v>15</v>
      </c>
      <c r="C504" s="31">
        <v>12</v>
      </c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138"/>
      <c r="Q504" s="139"/>
    </row>
    <row r="505" spans="1:17" s="4" customFormat="1" ht="16.5" thickBot="1" x14ac:dyDescent="0.3">
      <c r="A505" s="103" t="s">
        <v>62</v>
      </c>
      <c r="B505" s="31">
        <f>C505*1.33</f>
        <v>15.96</v>
      </c>
      <c r="C505" s="31">
        <v>12</v>
      </c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138"/>
      <c r="Q505" s="139"/>
    </row>
    <row r="506" spans="1:17" s="4" customFormat="1" ht="16.5" thickBot="1" x14ac:dyDescent="0.3">
      <c r="A506" s="35" t="s">
        <v>50</v>
      </c>
      <c r="B506" s="31">
        <v>12</v>
      </c>
      <c r="C506" s="31">
        <v>10</v>
      </c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138"/>
      <c r="Q506" s="139"/>
    </row>
    <row r="507" spans="1:17" s="4" customFormat="1" ht="16.5" thickBot="1" x14ac:dyDescent="0.3">
      <c r="A507" s="35" t="s">
        <v>26</v>
      </c>
      <c r="B507" s="31">
        <v>5</v>
      </c>
      <c r="C507" s="31">
        <v>5</v>
      </c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138"/>
      <c r="Q507" s="139"/>
    </row>
    <row r="508" spans="1:17" s="4" customFormat="1" ht="16.5" thickBot="1" x14ac:dyDescent="0.3">
      <c r="A508" s="35" t="s">
        <v>64</v>
      </c>
      <c r="B508" s="31">
        <v>10</v>
      </c>
      <c r="C508" s="31">
        <v>10</v>
      </c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138"/>
      <c r="Q508" s="139"/>
    </row>
    <row r="509" spans="1:17" s="4" customFormat="1" ht="16.5" thickBot="1" x14ac:dyDescent="0.3">
      <c r="A509" s="28" t="s">
        <v>237</v>
      </c>
      <c r="B509" s="29"/>
      <c r="C509" s="30"/>
      <c r="D509" s="31" t="s">
        <v>238</v>
      </c>
      <c r="E509" s="31">
        <v>10.210000000000001</v>
      </c>
      <c r="F509" s="31">
        <v>10.76</v>
      </c>
      <c r="G509" s="31">
        <v>5.26</v>
      </c>
      <c r="H509" s="31">
        <v>182.7</v>
      </c>
      <c r="I509" s="31">
        <v>0.02</v>
      </c>
      <c r="J509" s="31">
        <v>45.6</v>
      </c>
      <c r="K509" s="31">
        <v>0</v>
      </c>
      <c r="L509" s="31">
        <v>2.34</v>
      </c>
      <c r="M509" s="31">
        <v>28.76</v>
      </c>
      <c r="N509" s="31">
        <v>1.73</v>
      </c>
      <c r="O509" s="31">
        <v>0.61</v>
      </c>
      <c r="P509" s="138"/>
      <c r="Q509" s="139"/>
    </row>
    <row r="510" spans="1:17" s="4" customFormat="1" ht="16.5" thickBot="1" x14ac:dyDescent="0.3">
      <c r="A510" s="35" t="s">
        <v>239</v>
      </c>
      <c r="B510" s="277">
        <v>106.2</v>
      </c>
      <c r="C510" s="277">
        <v>88.14</v>
      </c>
      <c r="D510" s="36"/>
      <c r="E510" s="36"/>
      <c r="F510" s="36"/>
      <c r="G510" s="31"/>
      <c r="H510" s="31"/>
      <c r="I510" s="36"/>
      <c r="J510" s="36"/>
      <c r="K510" s="36"/>
      <c r="L510" s="36"/>
      <c r="M510" s="36"/>
      <c r="N510" s="36"/>
      <c r="O510" s="36"/>
      <c r="P510" s="138"/>
      <c r="Q510" s="139"/>
    </row>
    <row r="511" spans="1:17" s="4" customFormat="1" ht="16.5" thickBot="1" x14ac:dyDescent="0.3">
      <c r="A511" s="35" t="s">
        <v>50</v>
      </c>
      <c r="B511" s="277">
        <f>C511*1.19</f>
        <v>11.899999999999999</v>
      </c>
      <c r="C511" s="277">
        <v>10</v>
      </c>
      <c r="D511" s="36"/>
      <c r="E511" s="36"/>
      <c r="F511" s="36"/>
      <c r="G511" s="31"/>
      <c r="H511" s="31"/>
      <c r="I511" s="36"/>
      <c r="J511" s="36"/>
      <c r="K511" s="36"/>
      <c r="L511" s="36"/>
      <c r="M511" s="36"/>
      <c r="N511" s="36"/>
      <c r="O511" s="36"/>
      <c r="P511" s="138"/>
      <c r="Q511" s="139"/>
    </row>
    <row r="512" spans="1:17" s="4" customFormat="1" ht="16.5" thickBot="1" x14ac:dyDescent="0.3">
      <c r="A512" s="35" t="s">
        <v>34</v>
      </c>
      <c r="B512" s="277">
        <v>3</v>
      </c>
      <c r="C512" s="277">
        <v>3</v>
      </c>
      <c r="D512" s="36"/>
      <c r="E512" s="36"/>
      <c r="F512" s="36"/>
      <c r="G512" s="31"/>
      <c r="H512" s="31"/>
      <c r="I512" s="36"/>
      <c r="J512" s="36"/>
      <c r="K512" s="36"/>
      <c r="L512" s="36"/>
      <c r="M512" s="36"/>
      <c r="N512" s="36"/>
      <c r="O512" s="36"/>
      <c r="P512" s="138"/>
      <c r="Q512" s="139"/>
    </row>
    <row r="513" spans="1:17" s="4" customFormat="1" ht="16.5" thickBot="1" x14ac:dyDescent="0.3">
      <c r="A513" s="278" t="s">
        <v>240</v>
      </c>
      <c r="B513" s="91"/>
      <c r="C513" s="31">
        <v>60</v>
      </c>
      <c r="D513" s="36"/>
      <c r="E513" s="36"/>
      <c r="F513" s="36"/>
      <c r="G513" s="31"/>
      <c r="H513" s="31"/>
      <c r="I513" s="36"/>
      <c r="J513" s="36"/>
      <c r="K513" s="36"/>
      <c r="L513" s="36"/>
      <c r="M513" s="36"/>
      <c r="N513" s="36"/>
      <c r="O513" s="36"/>
      <c r="P513" s="138"/>
      <c r="Q513" s="139"/>
    </row>
    <row r="514" spans="1:17" s="4" customFormat="1" ht="16.5" thickBot="1" x14ac:dyDescent="0.3">
      <c r="A514" s="35" t="s">
        <v>64</v>
      </c>
      <c r="B514" s="31">
        <v>18</v>
      </c>
      <c r="C514" s="31">
        <v>18</v>
      </c>
      <c r="D514" s="36"/>
      <c r="E514" s="36"/>
      <c r="F514" s="36"/>
      <c r="G514" s="31"/>
      <c r="H514" s="31"/>
      <c r="I514" s="36"/>
      <c r="J514" s="36"/>
      <c r="K514" s="36"/>
      <c r="L514" s="36"/>
      <c r="M514" s="36"/>
      <c r="N514" s="36"/>
      <c r="O514" s="36"/>
      <c r="P514" s="138"/>
      <c r="Q514" s="139"/>
    </row>
    <row r="515" spans="1:17" s="4" customFormat="1" ht="16.5" thickBot="1" x14ac:dyDescent="0.3">
      <c r="A515" s="35" t="s">
        <v>33</v>
      </c>
      <c r="B515" s="31">
        <v>4.4400000000000004</v>
      </c>
      <c r="C515" s="31">
        <v>4.4400000000000004</v>
      </c>
      <c r="D515" s="36"/>
      <c r="E515" s="36"/>
      <c r="F515" s="36"/>
      <c r="G515" s="31"/>
      <c r="H515" s="31"/>
      <c r="I515" s="36"/>
      <c r="J515" s="36"/>
      <c r="K515" s="36"/>
      <c r="L515" s="36"/>
      <c r="M515" s="36"/>
      <c r="N515" s="36"/>
      <c r="O515" s="36"/>
      <c r="P515" s="138"/>
      <c r="Q515" s="139"/>
    </row>
    <row r="516" spans="1:17" s="4" customFormat="1" ht="16.5" thickBot="1" x14ac:dyDescent="0.3">
      <c r="A516" s="35" t="s">
        <v>241</v>
      </c>
      <c r="B516" s="31">
        <v>70</v>
      </c>
      <c r="C516" s="31">
        <v>70</v>
      </c>
      <c r="D516" s="36"/>
      <c r="E516" s="36"/>
      <c r="F516" s="36"/>
      <c r="G516" s="31"/>
      <c r="H516" s="31"/>
      <c r="I516" s="36"/>
      <c r="J516" s="36"/>
      <c r="K516" s="36"/>
      <c r="L516" s="36"/>
      <c r="M516" s="36"/>
      <c r="N516" s="36"/>
      <c r="O516" s="36"/>
      <c r="P516" s="138"/>
      <c r="Q516" s="139"/>
    </row>
    <row r="517" spans="1:17" s="4" customFormat="1" ht="16.5" thickBot="1" x14ac:dyDescent="0.3">
      <c r="A517" s="28" t="s">
        <v>242</v>
      </c>
      <c r="B517" s="29"/>
      <c r="C517" s="30"/>
      <c r="D517" s="31">
        <v>180</v>
      </c>
      <c r="E517" s="31">
        <v>4.3</v>
      </c>
      <c r="F517" s="31">
        <v>5</v>
      </c>
      <c r="G517" s="31">
        <v>24.4</v>
      </c>
      <c r="H517" s="31">
        <v>165</v>
      </c>
      <c r="I517" s="31">
        <v>0.16</v>
      </c>
      <c r="J517" s="31">
        <v>20</v>
      </c>
      <c r="K517" s="31">
        <v>0.41</v>
      </c>
      <c r="L517" s="31">
        <v>9.89</v>
      </c>
      <c r="M517" s="31">
        <v>126.11</v>
      </c>
      <c r="N517" s="31">
        <v>85.5</v>
      </c>
      <c r="O517" s="31">
        <v>2.93</v>
      </c>
      <c r="P517" s="138"/>
      <c r="Q517" s="139"/>
    </row>
    <row r="518" spans="1:17" s="4" customFormat="1" ht="16.5" thickBot="1" x14ac:dyDescent="0.3">
      <c r="A518" s="35" t="s">
        <v>136</v>
      </c>
      <c r="B518" s="31">
        <v>45</v>
      </c>
      <c r="C518" s="31">
        <v>45</v>
      </c>
      <c r="D518" s="36"/>
      <c r="E518" s="36"/>
      <c r="F518" s="36"/>
      <c r="G518" s="31"/>
      <c r="H518" s="31"/>
      <c r="I518" s="36"/>
      <c r="J518" s="36"/>
      <c r="K518" s="36"/>
      <c r="L518" s="36"/>
      <c r="M518" s="36"/>
      <c r="N518" s="36"/>
      <c r="O518" s="36"/>
      <c r="P518" s="138"/>
      <c r="Q518" s="139"/>
    </row>
    <row r="519" spans="1:17" s="4" customFormat="1" ht="16.5" thickBot="1" x14ac:dyDescent="0.3">
      <c r="A519" s="35" t="s">
        <v>26</v>
      </c>
      <c r="B519" s="31">
        <f>C519</f>
        <v>6</v>
      </c>
      <c r="C519" s="31">
        <v>6</v>
      </c>
      <c r="D519" s="36"/>
      <c r="E519" s="36"/>
      <c r="F519" s="36"/>
      <c r="G519" s="31"/>
      <c r="H519" s="31"/>
      <c r="I519" s="36"/>
      <c r="J519" s="36"/>
      <c r="K519" s="36"/>
      <c r="L519" s="36"/>
      <c r="M519" s="36"/>
      <c r="N519" s="36"/>
      <c r="O519" s="36"/>
      <c r="P519" s="138"/>
      <c r="Q519" s="139"/>
    </row>
    <row r="520" spans="1:17" s="4" customFormat="1" ht="16.5" thickBot="1" x14ac:dyDescent="0.3">
      <c r="A520" s="28" t="s">
        <v>112</v>
      </c>
      <c r="B520" s="29"/>
      <c r="C520" s="30"/>
      <c r="D520" s="31">
        <v>200</v>
      </c>
      <c r="E520" s="31">
        <v>1</v>
      </c>
      <c r="F520" s="31">
        <v>0</v>
      </c>
      <c r="G520" s="31">
        <v>24.3</v>
      </c>
      <c r="H520" s="31">
        <v>101</v>
      </c>
      <c r="I520" s="31">
        <v>0.02</v>
      </c>
      <c r="J520" s="31">
        <v>0</v>
      </c>
      <c r="K520" s="31">
        <v>1.1000000000000001</v>
      </c>
      <c r="L520" s="31">
        <v>31.62</v>
      </c>
      <c r="M520" s="31">
        <v>27.16</v>
      </c>
      <c r="N520" s="31">
        <v>19.95</v>
      </c>
      <c r="O520" s="31">
        <v>0.68</v>
      </c>
      <c r="P520" s="138"/>
      <c r="Q520" s="139"/>
    </row>
    <row r="521" spans="1:17" s="4" customFormat="1" ht="16.5" thickBot="1" x14ac:dyDescent="0.3">
      <c r="A521" s="35" t="s">
        <v>113</v>
      </c>
      <c r="B521" s="31">
        <v>25</v>
      </c>
      <c r="C521" s="31">
        <v>25</v>
      </c>
      <c r="D521" s="36"/>
      <c r="E521" s="36"/>
      <c r="F521" s="36"/>
      <c r="G521" s="31"/>
      <c r="H521" s="31"/>
      <c r="I521" s="36"/>
      <c r="J521" s="36"/>
      <c r="K521" s="36"/>
      <c r="L521" s="36"/>
      <c r="M521" s="36"/>
      <c r="N521" s="36"/>
      <c r="O521" s="36"/>
      <c r="P521" s="138"/>
      <c r="Q521" s="139"/>
    </row>
    <row r="522" spans="1:17" s="4" customFormat="1" ht="16.5" thickBot="1" x14ac:dyDescent="0.3">
      <c r="A522" s="35" t="s">
        <v>72</v>
      </c>
      <c r="B522" s="31">
        <f>C522</f>
        <v>10</v>
      </c>
      <c r="C522" s="31">
        <v>10</v>
      </c>
      <c r="D522" s="36"/>
      <c r="E522" s="36"/>
      <c r="F522" s="36"/>
      <c r="G522" s="31"/>
      <c r="H522" s="31"/>
      <c r="I522" s="36"/>
      <c r="J522" s="36"/>
      <c r="K522" s="36"/>
      <c r="L522" s="36"/>
      <c r="M522" s="36"/>
      <c r="N522" s="36"/>
      <c r="O522" s="36"/>
      <c r="P522" s="138"/>
      <c r="Q522" s="139"/>
    </row>
    <row r="523" spans="1:17" s="4" customFormat="1" ht="16.5" thickBot="1" x14ac:dyDescent="0.3">
      <c r="A523" s="110" t="s">
        <v>74</v>
      </c>
      <c r="B523" s="31">
        <v>60</v>
      </c>
      <c r="C523" s="31">
        <v>60</v>
      </c>
      <c r="D523" s="31">
        <v>60</v>
      </c>
      <c r="E523" s="31">
        <v>5.16</v>
      </c>
      <c r="F523" s="31">
        <v>0.84</v>
      </c>
      <c r="G523" s="31">
        <v>28.02</v>
      </c>
      <c r="H523" s="31">
        <v>141.41999999999999</v>
      </c>
      <c r="I523" s="31">
        <v>0.39</v>
      </c>
      <c r="J523" s="31">
        <v>0</v>
      </c>
      <c r="K523" s="31">
        <v>0</v>
      </c>
      <c r="L523" s="31">
        <v>13.29</v>
      </c>
      <c r="M523" s="31">
        <v>43.2</v>
      </c>
      <c r="N523" s="31">
        <v>12.96</v>
      </c>
      <c r="O523" s="31">
        <v>0.33</v>
      </c>
      <c r="P523" s="138"/>
      <c r="Q523" s="139"/>
    </row>
    <row r="524" spans="1:17" s="4" customFormat="1" ht="16.5" thickBot="1" x14ac:dyDescent="0.3">
      <c r="A524" s="110" t="s">
        <v>73</v>
      </c>
      <c r="B524" s="31">
        <v>50</v>
      </c>
      <c r="C524" s="31">
        <v>50</v>
      </c>
      <c r="D524" s="31">
        <v>50</v>
      </c>
      <c r="E524" s="31">
        <v>3.3</v>
      </c>
      <c r="F524" s="31">
        <v>0.6</v>
      </c>
      <c r="G524" s="31">
        <v>17.100000000000001</v>
      </c>
      <c r="H524" s="108">
        <v>87</v>
      </c>
      <c r="I524" s="31">
        <v>0.06</v>
      </c>
      <c r="J524" s="31">
        <v>0</v>
      </c>
      <c r="K524" s="31">
        <v>0.44</v>
      </c>
      <c r="L524" s="31">
        <v>10.75</v>
      </c>
      <c r="M524" s="31">
        <v>48.25</v>
      </c>
      <c r="N524" s="31">
        <v>14.38</v>
      </c>
      <c r="O524" s="31">
        <v>1.19</v>
      </c>
      <c r="P524" s="138"/>
      <c r="Q524" s="139"/>
    </row>
    <row r="525" spans="1:17" s="4" customFormat="1" ht="16.5" thickBot="1" x14ac:dyDescent="0.3">
      <c r="A525" s="116" t="s">
        <v>76</v>
      </c>
      <c r="B525" s="118"/>
      <c r="C525" s="118"/>
      <c r="D525" s="257">
        <f>D524+D523+D520+D517+120+260+100</f>
        <v>970</v>
      </c>
      <c r="E525" s="188">
        <f>SUM(E487:E524)</f>
        <v>31.17</v>
      </c>
      <c r="F525" s="189">
        <f>SUM(F487:F524)</f>
        <v>28.400000000000002</v>
      </c>
      <c r="G525" s="190">
        <f>SUM(G487:G524)</f>
        <v>119.18</v>
      </c>
      <c r="H525" s="190">
        <f>SUM(H487:H524)</f>
        <v>891.31999999999994</v>
      </c>
      <c r="I525" s="31"/>
      <c r="J525" s="31"/>
      <c r="K525" s="31"/>
      <c r="L525" s="31"/>
      <c r="M525" s="31"/>
      <c r="N525" s="31"/>
      <c r="O525" s="31"/>
      <c r="P525" s="138"/>
      <c r="Q525" s="139"/>
    </row>
    <row r="526" spans="1:17" s="4" customFormat="1" ht="16.5" thickBot="1" x14ac:dyDescent="0.3">
      <c r="A526" s="128" t="s">
        <v>77</v>
      </c>
      <c r="B526" s="136"/>
      <c r="C526" s="136"/>
      <c r="D526" s="258">
        <f>D525+D482</f>
        <v>1620</v>
      </c>
      <c r="E526" s="227">
        <f>E525+E482</f>
        <v>49.870000000000005</v>
      </c>
      <c r="F526" s="227">
        <f>F525+F482</f>
        <v>46.965000000000003</v>
      </c>
      <c r="G526" s="227">
        <f>G525+G482</f>
        <v>213.2</v>
      </c>
      <c r="H526" s="227">
        <f>H525+H482</f>
        <v>1524.52</v>
      </c>
      <c r="I526" s="279">
        <v>1.27</v>
      </c>
      <c r="J526" s="279" t="s">
        <v>243</v>
      </c>
      <c r="K526" s="279">
        <v>25.4</v>
      </c>
      <c r="L526" s="279" t="s">
        <v>244</v>
      </c>
      <c r="M526" s="279" t="s">
        <v>245</v>
      </c>
      <c r="N526" s="279" t="s">
        <v>246</v>
      </c>
      <c r="O526" s="279">
        <v>15.29</v>
      </c>
      <c r="P526" s="138"/>
      <c r="Q526" s="139"/>
    </row>
    <row r="527" spans="1:17" s="4" customFormat="1" ht="16.5" thickBot="1" x14ac:dyDescent="0.3">
      <c r="A527" s="8" t="s">
        <v>247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10"/>
      <c r="P527" s="138"/>
      <c r="Q527" s="139"/>
    </row>
    <row r="528" spans="1:17" s="4" customFormat="1" ht="16.5" thickBot="1" x14ac:dyDescent="0.3">
      <c r="A528" s="145" t="s">
        <v>6</v>
      </c>
      <c r="B528" s="145" t="s">
        <v>2</v>
      </c>
      <c r="C528" s="146" t="s">
        <v>3</v>
      </c>
      <c r="D528" s="95" t="s">
        <v>4</v>
      </c>
      <c r="E528" s="50"/>
      <c r="F528" s="50"/>
      <c r="G528" s="50"/>
      <c r="H528" s="141"/>
      <c r="I528" s="142"/>
      <c r="J528" s="142"/>
      <c r="K528" s="142"/>
      <c r="L528" s="142"/>
      <c r="M528" s="142"/>
      <c r="N528" s="142"/>
      <c r="O528" s="143"/>
      <c r="P528" s="138"/>
      <c r="Q528" s="139"/>
    </row>
    <row r="529" spans="1:17" s="4" customFormat="1" ht="16.5" thickBot="1" x14ac:dyDescent="0.3">
      <c r="A529" s="204"/>
      <c r="B529" s="204"/>
      <c r="C529" s="168"/>
      <c r="D529" s="145" t="s">
        <v>7</v>
      </c>
      <c r="E529" s="145" t="s">
        <v>8</v>
      </c>
      <c r="F529" s="145" t="s">
        <v>9</v>
      </c>
      <c r="G529" s="145" t="s">
        <v>10</v>
      </c>
      <c r="H529" s="145" t="s">
        <v>11</v>
      </c>
      <c r="I529" s="50"/>
      <c r="J529" s="50"/>
      <c r="K529" s="51"/>
      <c r="L529" s="95" t="s">
        <v>13</v>
      </c>
      <c r="M529" s="50"/>
      <c r="N529" s="50"/>
      <c r="O529" s="51"/>
      <c r="P529" s="138"/>
      <c r="Q529" s="139"/>
    </row>
    <row r="530" spans="1:17" s="4" customFormat="1" ht="16.5" thickBot="1" x14ac:dyDescent="0.3">
      <c r="A530" s="148"/>
      <c r="B530" s="148"/>
      <c r="C530" s="149"/>
      <c r="D530" s="148"/>
      <c r="E530" s="148"/>
      <c r="F530" s="148"/>
      <c r="G530" s="148"/>
      <c r="H530" s="148"/>
      <c r="I530" s="31" t="s">
        <v>15</v>
      </c>
      <c r="J530" s="31" t="s">
        <v>16</v>
      </c>
      <c r="K530" s="31" t="s">
        <v>17</v>
      </c>
      <c r="L530" s="31" t="s">
        <v>18</v>
      </c>
      <c r="M530" s="31" t="s">
        <v>19</v>
      </c>
      <c r="N530" s="31" t="s">
        <v>20</v>
      </c>
      <c r="O530" s="31" t="s">
        <v>21</v>
      </c>
      <c r="P530" s="138"/>
      <c r="Q530" s="139"/>
    </row>
    <row r="531" spans="1:17" s="4" customFormat="1" ht="16.5" thickBot="1" x14ac:dyDescent="0.3">
      <c r="A531" s="28" t="s">
        <v>248</v>
      </c>
      <c r="B531" s="29"/>
      <c r="C531" s="30"/>
      <c r="D531" s="31" t="s">
        <v>249</v>
      </c>
      <c r="E531" s="31">
        <v>9.41</v>
      </c>
      <c r="F531" s="108">
        <v>10.6</v>
      </c>
      <c r="G531" s="31">
        <v>25.63</v>
      </c>
      <c r="H531" s="31">
        <v>269.73</v>
      </c>
      <c r="I531" s="31">
        <v>0.01</v>
      </c>
      <c r="J531" s="31">
        <v>1.52</v>
      </c>
      <c r="K531" s="31">
        <v>0</v>
      </c>
      <c r="L531" s="31">
        <v>17.27</v>
      </c>
      <c r="M531" s="31">
        <v>24.53</v>
      </c>
      <c r="N531" s="31">
        <v>4.76</v>
      </c>
      <c r="O531" s="31">
        <v>0.19</v>
      </c>
      <c r="P531" s="138"/>
      <c r="Q531" s="139"/>
    </row>
    <row r="532" spans="1:17" s="4" customFormat="1" ht="16.5" thickBot="1" x14ac:dyDescent="0.3">
      <c r="A532" s="35" t="s">
        <v>250</v>
      </c>
      <c r="B532" s="31">
        <v>40</v>
      </c>
      <c r="C532" s="31">
        <v>40</v>
      </c>
      <c r="D532" s="36"/>
      <c r="E532" s="36"/>
      <c r="F532" s="36"/>
      <c r="G532" s="31"/>
      <c r="H532" s="36"/>
      <c r="I532" s="36"/>
      <c r="J532" s="36"/>
      <c r="K532" s="36"/>
      <c r="L532" s="36"/>
      <c r="M532" s="36"/>
      <c r="N532" s="36"/>
      <c r="O532" s="36"/>
      <c r="P532" s="138"/>
      <c r="Q532" s="139"/>
    </row>
    <row r="533" spans="1:17" s="4" customFormat="1" ht="16.5" thickBot="1" x14ac:dyDescent="0.3">
      <c r="A533" s="35" t="s">
        <v>35</v>
      </c>
      <c r="B533" s="31">
        <v>156</v>
      </c>
      <c r="C533" s="31">
        <v>156</v>
      </c>
      <c r="D533" s="36"/>
      <c r="E533" s="36"/>
      <c r="F533" s="36"/>
      <c r="G533" s="31"/>
      <c r="H533" s="36"/>
      <c r="I533" s="36"/>
      <c r="J533" s="36"/>
      <c r="K533" s="36"/>
      <c r="L533" s="36"/>
      <c r="M533" s="36"/>
      <c r="N533" s="36"/>
      <c r="O533" s="36"/>
      <c r="P533" s="138"/>
      <c r="Q533" s="139"/>
    </row>
    <row r="534" spans="1:17" s="4" customFormat="1" ht="16.5" thickBot="1" x14ac:dyDescent="0.3">
      <c r="A534" s="35" t="s">
        <v>25</v>
      </c>
      <c r="B534" s="31">
        <v>10</v>
      </c>
      <c r="C534" s="31">
        <v>10</v>
      </c>
      <c r="D534" s="36"/>
      <c r="E534" s="36"/>
      <c r="F534" s="36"/>
      <c r="G534" s="31"/>
      <c r="H534" s="36"/>
      <c r="I534" s="36"/>
      <c r="J534" s="36"/>
      <c r="K534" s="36"/>
      <c r="L534" s="36"/>
      <c r="M534" s="36"/>
      <c r="N534" s="36"/>
      <c r="O534" s="36"/>
      <c r="P534" s="138"/>
      <c r="Q534" s="139"/>
    </row>
    <row r="535" spans="1:17" s="4" customFormat="1" ht="16.5" thickBot="1" x14ac:dyDescent="0.3">
      <c r="A535" s="35" t="s">
        <v>26</v>
      </c>
      <c r="B535" s="31">
        <v>5</v>
      </c>
      <c r="C535" s="31">
        <v>5</v>
      </c>
      <c r="D535" s="36"/>
      <c r="E535" s="36"/>
      <c r="F535" s="36"/>
      <c r="G535" s="31"/>
      <c r="H535" s="36"/>
      <c r="I535" s="36"/>
      <c r="J535" s="36"/>
      <c r="K535" s="36"/>
      <c r="L535" s="36"/>
      <c r="M535" s="36"/>
      <c r="N535" s="36"/>
      <c r="O535" s="36"/>
      <c r="P535" s="138"/>
      <c r="Q535" s="139"/>
    </row>
    <row r="536" spans="1:17" s="4" customFormat="1" ht="16.5" thickBot="1" x14ac:dyDescent="0.3">
      <c r="A536" s="110" t="s">
        <v>118</v>
      </c>
      <c r="B536" s="31"/>
      <c r="C536" s="31"/>
      <c r="D536" s="31">
        <v>100</v>
      </c>
      <c r="E536" s="108">
        <v>8.8000000000000007</v>
      </c>
      <c r="F536" s="108">
        <v>7.2</v>
      </c>
      <c r="G536" s="108">
        <v>66</v>
      </c>
      <c r="H536" s="108">
        <v>298.60000000000002</v>
      </c>
      <c r="I536" s="31" t="s">
        <v>251</v>
      </c>
      <c r="J536" s="31" t="s">
        <v>252</v>
      </c>
      <c r="K536" s="31">
        <v>10</v>
      </c>
      <c r="L536" s="31" t="s">
        <v>253</v>
      </c>
      <c r="M536" s="31" t="s">
        <v>254</v>
      </c>
      <c r="N536" s="31" t="s">
        <v>255</v>
      </c>
      <c r="O536" s="31" t="s">
        <v>256</v>
      </c>
      <c r="P536" s="138"/>
      <c r="Q536" s="139"/>
    </row>
    <row r="537" spans="1:17" s="4" customFormat="1" ht="16.5" thickBot="1" x14ac:dyDescent="0.3">
      <c r="A537" s="35" t="s">
        <v>119</v>
      </c>
      <c r="B537" s="31">
        <v>107</v>
      </c>
      <c r="C537" s="31">
        <f>C538+C539+C540+C541+C542+C543+C544+C545+C546+C547</f>
        <v>107.00000000000001</v>
      </c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138"/>
      <c r="Q537" s="139"/>
    </row>
    <row r="538" spans="1:17" s="4" customFormat="1" ht="16.5" thickBot="1" x14ac:dyDescent="0.3">
      <c r="A538" s="151" t="s">
        <v>33</v>
      </c>
      <c r="B538" s="56">
        <f>C538</f>
        <v>71.400000000000006</v>
      </c>
      <c r="C538" s="111">
        <v>71.400000000000006</v>
      </c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138"/>
      <c r="Q538" s="139"/>
    </row>
    <row r="539" spans="1:17" s="4" customFormat="1" ht="16.5" thickBot="1" x14ac:dyDescent="0.3">
      <c r="A539" s="151" t="s">
        <v>25</v>
      </c>
      <c r="B539" s="56">
        <f t="shared" ref="B539" si="10">C539</f>
        <v>8</v>
      </c>
      <c r="C539" s="152">
        <v>8</v>
      </c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138"/>
      <c r="Q539" s="139"/>
    </row>
    <row r="540" spans="1:17" s="4" customFormat="1" ht="16.5" thickBot="1" x14ac:dyDescent="0.3">
      <c r="A540" s="151" t="s">
        <v>27</v>
      </c>
      <c r="B540" s="153">
        <f>C540*1.14</f>
        <v>3.42</v>
      </c>
      <c r="C540" s="152">
        <v>3</v>
      </c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138"/>
      <c r="Q540" s="139"/>
    </row>
    <row r="541" spans="1:17" s="4" customFormat="1" ht="16.5" thickBot="1" x14ac:dyDescent="0.3">
      <c r="A541" s="151" t="s">
        <v>26</v>
      </c>
      <c r="B541" s="56">
        <f t="shared" ref="B541:B547" si="11">C541</f>
        <v>3</v>
      </c>
      <c r="C541" s="152">
        <v>3</v>
      </c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138"/>
      <c r="Q541" s="139"/>
    </row>
    <row r="542" spans="1:17" s="4" customFormat="1" ht="16.5" thickBot="1" x14ac:dyDescent="0.3">
      <c r="A542" s="151" t="s">
        <v>34</v>
      </c>
      <c r="B542" s="56">
        <f t="shared" si="11"/>
        <v>3</v>
      </c>
      <c r="C542" s="152">
        <v>3</v>
      </c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138"/>
      <c r="Q542" s="139"/>
    </row>
    <row r="543" spans="1:17" s="4" customFormat="1" ht="16.5" thickBot="1" x14ac:dyDescent="0.3">
      <c r="A543" s="151" t="s">
        <v>35</v>
      </c>
      <c r="B543" s="56">
        <f t="shared" si="11"/>
        <v>2</v>
      </c>
      <c r="C543" s="152">
        <v>2</v>
      </c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138"/>
      <c r="Q543" s="139"/>
    </row>
    <row r="544" spans="1:17" s="4" customFormat="1" ht="16.5" thickBot="1" x14ac:dyDescent="0.3">
      <c r="A544" s="151" t="s">
        <v>36</v>
      </c>
      <c r="B544" s="154">
        <f t="shared" si="11"/>
        <v>0.09</v>
      </c>
      <c r="C544" s="152">
        <v>0.09</v>
      </c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138"/>
      <c r="Q544" s="139"/>
    </row>
    <row r="545" spans="1:17" s="4" customFormat="1" ht="16.5" thickBot="1" x14ac:dyDescent="0.3">
      <c r="A545" s="155" t="s">
        <v>37</v>
      </c>
      <c r="B545" s="156">
        <f t="shared" si="11"/>
        <v>0.5</v>
      </c>
      <c r="C545" s="157">
        <v>0.5</v>
      </c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139"/>
    </row>
    <row r="546" spans="1:17" s="4" customFormat="1" ht="16.5" thickBot="1" x14ac:dyDescent="0.3">
      <c r="A546" s="35" t="s">
        <v>38</v>
      </c>
      <c r="B546" s="31">
        <f t="shared" si="11"/>
        <v>0.01</v>
      </c>
      <c r="C546" s="31">
        <v>0.01</v>
      </c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139"/>
    </row>
    <row r="547" spans="1:17" s="4" customFormat="1" ht="16.5" thickBot="1" x14ac:dyDescent="0.3">
      <c r="A547" s="35" t="s">
        <v>39</v>
      </c>
      <c r="B547" s="31">
        <f t="shared" si="11"/>
        <v>16</v>
      </c>
      <c r="C547" s="31">
        <v>16</v>
      </c>
      <c r="D547" s="31"/>
      <c r="E547" s="31"/>
      <c r="F547" s="31"/>
      <c r="G547" s="31"/>
      <c r="H547" s="31"/>
      <c r="I547" s="31"/>
      <c r="J547" s="36"/>
      <c r="K547" s="36"/>
      <c r="L547" s="36"/>
      <c r="M547" s="36"/>
      <c r="N547" s="36"/>
      <c r="O547" s="36"/>
      <c r="P547" s="36"/>
      <c r="Q547" s="139"/>
    </row>
    <row r="548" spans="1:17" s="4" customFormat="1" ht="16.5" thickBot="1" x14ac:dyDescent="0.3">
      <c r="A548" s="35" t="s">
        <v>25</v>
      </c>
      <c r="B548" s="31">
        <v>7</v>
      </c>
      <c r="C548" s="31">
        <v>7</v>
      </c>
      <c r="D548" s="36"/>
      <c r="E548" s="36"/>
      <c r="F548" s="36"/>
      <c r="G548" s="31"/>
      <c r="H548" s="36"/>
      <c r="I548" s="36"/>
      <c r="J548" s="36"/>
      <c r="K548" s="36"/>
      <c r="L548" s="36"/>
      <c r="M548" s="36"/>
      <c r="N548" s="36"/>
      <c r="O548" s="36"/>
      <c r="P548" s="138"/>
      <c r="Q548" s="139"/>
    </row>
    <row r="549" spans="1:17" s="4" customFormat="1" ht="16.5" thickBot="1" x14ac:dyDescent="0.3">
      <c r="A549" s="35" t="s">
        <v>257</v>
      </c>
      <c r="B549" s="31">
        <v>5</v>
      </c>
      <c r="C549" s="31">
        <v>5</v>
      </c>
      <c r="D549" s="36"/>
      <c r="E549" s="36"/>
      <c r="F549" s="36"/>
      <c r="G549" s="31"/>
      <c r="H549" s="36"/>
      <c r="I549" s="36"/>
      <c r="J549" s="36"/>
      <c r="K549" s="36"/>
      <c r="L549" s="36"/>
      <c r="M549" s="36"/>
      <c r="N549" s="36"/>
      <c r="O549" s="36"/>
      <c r="P549" s="138"/>
      <c r="Q549" s="139"/>
    </row>
    <row r="550" spans="1:17" s="4" customFormat="1" ht="16.5" thickBot="1" x14ac:dyDescent="0.3">
      <c r="A550" s="35" t="s">
        <v>85</v>
      </c>
      <c r="B550" s="31">
        <v>7</v>
      </c>
      <c r="C550" s="31">
        <v>7</v>
      </c>
      <c r="D550" s="36"/>
      <c r="E550" s="36"/>
      <c r="F550" s="36"/>
      <c r="G550" s="31"/>
      <c r="H550" s="36"/>
      <c r="I550" s="36"/>
      <c r="J550" s="36"/>
      <c r="K550" s="36"/>
      <c r="L550" s="36"/>
      <c r="M550" s="36"/>
      <c r="N550" s="36"/>
      <c r="O550" s="36"/>
      <c r="P550" s="138"/>
      <c r="Q550" s="139"/>
    </row>
    <row r="551" spans="1:17" s="4" customFormat="1" ht="16.5" thickBot="1" x14ac:dyDescent="0.3">
      <c r="A551" s="196" t="s">
        <v>120</v>
      </c>
      <c r="B551" s="197"/>
      <c r="C551" s="198"/>
      <c r="D551" s="31">
        <v>200</v>
      </c>
      <c r="E551" s="31">
        <v>2.1</v>
      </c>
      <c r="F551" s="31">
        <v>2.4</v>
      </c>
      <c r="G551" s="31">
        <v>7.9</v>
      </c>
      <c r="H551" s="108">
        <v>78.400000000000006</v>
      </c>
      <c r="I551" s="31">
        <v>0</v>
      </c>
      <c r="J551" s="31">
        <v>0</v>
      </c>
      <c r="K551" s="31">
        <v>0</v>
      </c>
      <c r="L551" s="31">
        <v>0.2</v>
      </c>
      <c r="M551" s="31">
        <v>0</v>
      </c>
      <c r="N551" s="31">
        <v>0</v>
      </c>
      <c r="O551" s="31">
        <v>0.02</v>
      </c>
      <c r="P551" s="138"/>
      <c r="Q551" s="139"/>
    </row>
    <row r="552" spans="1:17" s="4" customFormat="1" ht="16.5" thickBot="1" x14ac:dyDescent="0.3">
      <c r="A552" s="199" t="s">
        <v>122</v>
      </c>
      <c r="B552" s="200">
        <f>C552</f>
        <v>4</v>
      </c>
      <c r="C552" s="201">
        <v>4</v>
      </c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138"/>
      <c r="Q552" s="139"/>
    </row>
    <row r="553" spans="1:17" s="4" customFormat="1" ht="16.5" thickBot="1" x14ac:dyDescent="0.3">
      <c r="A553" s="199" t="s">
        <v>25</v>
      </c>
      <c r="B553" s="200">
        <v>5</v>
      </c>
      <c r="C553" s="201">
        <v>5</v>
      </c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138"/>
      <c r="Q553" s="139"/>
    </row>
    <row r="554" spans="1:17" s="4" customFormat="1" ht="16.5" thickBot="1" x14ac:dyDescent="0.3">
      <c r="A554" s="35" t="s">
        <v>39</v>
      </c>
      <c r="B554" s="31">
        <v>100</v>
      </c>
      <c r="C554" s="31">
        <v>100</v>
      </c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138"/>
      <c r="Q554" s="139"/>
    </row>
    <row r="555" spans="1:17" s="4" customFormat="1" ht="16.5" thickBot="1" x14ac:dyDescent="0.3">
      <c r="A555" s="35" t="s">
        <v>35</v>
      </c>
      <c r="B555" s="31">
        <v>110</v>
      </c>
      <c r="C555" s="31">
        <v>110</v>
      </c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138"/>
      <c r="Q555" s="139"/>
    </row>
    <row r="556" spans="1:17" s="4" customFormat="1" ht="16.5" thickBot="1" x14ac:dyDescent="0.3">
      <c r="A556" s="116" t="s">
        <v>44</v>
      </c>
      <c r="B556" s="117"/>
      <c r="C556" s="223"/>
      <c r="D556" s="257">
        <f>D551+D536+255</f>
        <v>555</v>
      </c>
      <c r="E556" s="202">
        <f>SUM(E531:E555)</f>
        <v>20.310000000000002</v>
      </c>
      <c r="F556" s="203">
        <f>SUM(F531:F555)</f>
        <v>20.2</v>
      </c>
      <c r="G556" s="203">
        <f>SUM(G531:G555)</f>
        <v>99.53</v>
      </c>
      <c r="H556" s="203">
        <f>SUM(H531:H555)</f>
        <v>646.73</v>
      </c>
      <c r="I556" s="37"/>
      <c r="J556" s="37"/>
      <c r="K556" s="37"/>
      <c r="L556" s="37"/>
      <c r="M556" s="37"/>
      <c r="N556" s="37"/>
      <c r="O556" s="36"/>
      <c r="P556" s="138"/>
      <c r="Q556" s="139"/>
    </row>
    <row r="557" spans="1:17" s="4" customFormat="1" ht="16.5" thickBot="1" x14ac:dyDescent="0.3">
      <c r="A557" s="8" t="s">
        <v>258</v>
      </c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10"/>
      <c r="P557" s="138"/>
      <c r="Q557" s="139"/>
    </row>
    <row r="558" spans="1:17" s="4" customFormat="1" ht="16.5" thickBot="1" x14ac:dyDescent="0.3">
      <c r="A558" s="140"/>
      <c r="B558" s="145" t="s">
        <v>2</v>
      </c>
      <c r="C558" s="146" t="s">
        <v>3</v>
      </c>
      <c r="D558" s="95" t="s">
        <v>4</v>
      </c>
      <c r="E558" s="50"/>
      <c r="F558" s="50"/>
      <c r="G558" s="50"/>
      <c r="H558" s="141"/>
      <c r="I558" s="142"/>
      <c r="J558" s="142"/>
      <c r="K558" s="142"/>
      <c r="L558" s="142"/>
      <c r="M558" s="142"/>
      <c r="N558" s="142"/>
      <c r="O558" s="143"/>
      <c r="P558" s="138"/>
      <c r="Q558" s="139"/>
    </row>
    <row r="559" spans="1:17" s="4" customFormat="1" ht="16.5" thickBot="1" x14ac:dyDescent="0.3">
      <c r="A559" s="144" t="s">
        <v>6</v>
      </c>
      <c r="B559" s="204"/>
      <c r="C559" s="168"/>
      <c r="D559" s="145" t="s">
        <v>7</v>
      </c>
      <c r="E559" s="145" t="s">
        <v>8</v>
      </c>
      <c r="F559" s="145" t="s">
        <v>9</v>
      </c>
      <c r="G559" s="145" t="s">
        <v>10</v>
      </c>
      <c r="H559" s="145" t="s">
        <v>11</v>
      </c>
      <c r="I559" s="50"/>
      <c r="J559" s="50"/>
      <c r="K559" s="51"/>
      <c r="L559" s="95" t="s">
        <v>13</v>
      </c>
      <c r="M559" s="50"/>
      <c r="N559" s="50"/>
      <c r="O559" s="51"/>
      <c r="P559" s="138"/>
      <c r="Q559" s="139"/>
    </row>
    <row r="560" spans="1:17" s="4" customFormat="1" ht="16.5" thickBot="1" x14ac:dyDescent="0.3">
      <c r="A560" s="147"/>
      <c r="B560" s="148"/>
      <c r="C560" s="149"/>
      <c r="D560" s="148"/>
      <c r="E560" s="148"/>
      <c r="F560" s="148"/>
      <c r="G560" s="148"/>
      <c r="H560" s="148"/>
      <c r="I560" s="31" t="s">
        <v>15</v>
      </c>
      <c r="J560" s="31" t="s">
        <v>16</v>
      </c>
      <c r="K560" s="31" t="s">
        <v>17</v>
      </c>
      <c r="L560" s="31" t="s">
        <v>18</v>
      </c>
      <c r="M560" s="31" t="s">
        <v>19</v>
      </c>
      <c r="N560" s="31" t="s">
        <v>20</v>
      </c>
      <c r="O560" s="31" t="s">
        <v>21</v>
      </c>
      <c r="P560" s="138"/>
      <c r="Q560" s="139"/>
    </row>
    <row r="561" spans="1:17" s="4" customFormat="1" ht="16.5" thickBot="1" x14ac:dyDescent="0.3">
      <c r="A561" s="28" t="s">
        <v>259</v>
      </c>
      <c r="B561" s="29"/>
      <c r="C561" s="30"/>
      <c r="D561" s="31">
        <v>100</v>
      </c>
      <c r="E561" s="31">
        <v>1.075</v>
      </c>
      <c r="F561" s="31">
        <v>5.17</v>
      </c>
      <c r="G561" s="31">
        <v>3.54</v>
      </c>
      <c r="H561" s="31">
        <v>64.95</v>
      </c>
      <c r="I561" s="31">
        <v>0.02</v>
      </c>
      <c r="J561" s="31">
        <v>0.5</v>
      </c>
      <c r="K561" s="31">
        <v>0</v>
      </c>
      <c r="L561" s="31">
        <v>0.23</v>
      </c>
      <c r="M561" s="31">
        <v>0</v>
      </c>
      <c r="N561" s="31">
        <v>0</v>
      </c>
      <c r="O561" s="31">
        <v>0.6</v>
      </c>
      <c r="P561" s="138"/>
      <c r="Q561" s="139"/>
    </row>
    <row r="562" spans="1:17" s="4" customFormat="1" ht="16.5" thickBot="1" x14ac:dyDescent="0.3">
      <c r="A562" s="35" t="s">
        <v>47</v>
      </c>
      <c r="B562" s="31">
        <f>C562*1.05</f>
        <v>94.5</v>
      </c>
      <c r="C562" s="31">
        <v>90</v>
      </c>
      <c r="D562" s="31"/>
      <c r="E562" s="31"/>
      <c r="F562" s="31"/>
      <c r="G562" s="31"/>
      <c r="H562" s="31"/>
      <c r="I562" s="36"/>
      <c r="J562" s="36"/>
      <c r="K562" s="36"/>
      <c r="L562" s="36"/>
      <c r="M562" s="36"/>
      <c r="N562" s="36"/>
      <c r="O562" s="36"/>
      <c r="P562" s="138"/>
      <c r="Q562" s="139"/>
    </row>
    <row r="563" spans="1:17" s="4" customFormat="1" ht="16.5" thickBot="1" x14ac:dyDescent="0.3">
      <c r="A563" s="35" t="s">
        <v>100</v>
      </c>
      <c r="B563" s="31">
        <f>C563*1.25</f>
        <v>3.75</v>
      </c>
      <c r="C563" s="31">
        <v>3</v>
      </c>
      <c r="D563" s="31"/>
      <c r="E563" s="31"/>
      <c r="F563" s="31"/>
      <c r="G563" s="31"/>
      <c r="H563" s="31"/>
      <c r="I563" s="36"/>
      <c r="J563" s="36"/>
      <c r="K563" s="36"/>
      <c r="L563" s="36"/>
      <c r="M563" s="36"/>
      <c r="N563" s="36"/>
      <c r="O563" s="36"/>
      <c r="P563" s="138"/>
      <c r="Q563" s="139"/>
    </row>
    <row r="564" spans="1:17" s="4" customFormat="1" ht="16.5" thickBot="1" x14ac:dyDescent="0.3">
      <c r="A564" s="35" t="s">
        <v>34</v>
      </c>
      <c r="B564" s="31">
        <f>C564</f>
        <v>8</v>
      </c>
      <c r="C564" s="31">
        <v>8</v>
      </c>
      <c r="D564" s="31"/>
      <c r="E564" s="31"/>
      <c r="F564" s="31"/>
      <c r="G564" s="31"/>
      <c r="H564" s="31"/>
      <c r="I564" s="36"/>
      <c r="J564" s="36"/>
      <c r="K564" s="36"/>
      <c r="L564" s="36"/>
      <c r="M564" s="36"/>
      <c r="N564" s="36"/>
      <c r="O564" s="36"/>
      <c r="P564" s="138"/>
      <c r="Q564" s="139"/>
    </row>
    <row r="565" spans="1:17" s="4" customFormat="1" ht="16.5" thickBot="1" x14ac:dyDescent="0.3">
      <c r="A565" s="35" t="s">
        <v>52</v>
      </c>
      <c r="B565" s="31">
        <f>C565*1.25</f>
        <v>1.25</v>
      </c>
      <c r="C565" s="31">
        <v>1</v>
      </c>
      <c r="D565" s="31"/>
      <c r="E565" s="31"/>
      <c r="F565" s="31"/>
      <c r="G565" s="31"/>
      <c r="H565" s="31"/>
      <c r="I565" s="36"/>
      <c r="J565" s="36"/>
      <c r="K565" s="36"/>
      <c r="L565" s="36"/>
      <c r="M565" s="36"/>
      <c r="N565" s="36"/>
      <c r="O565" s="36"/>
      <c r="P565" s="138"/>
      <c r="Q565" s="139"/>
    </row>
    <row r="566" spans="1:17" s="4" customFormat="1" ht="16.5" thickBot="1" x14ac:dyDescent="0.3">
      <c r="A566" s="28" t="s">
        <v>260</v>
      </c>
      <c r="B566" s="29"/>
      <c r="C566" s="30"/>
      <c r="D566" s="31">
        <v>250</v>
      </c>
      <c r="E566" s="108">
        <v>3</v>
      </c>
      <c r="F566" s="108">
        <v>3.3</v>
      </c>
      <c r="G566" s="108">
        <v>21.3</v>
      </c>
      <c r="H566" s="108">
        <v>127</v>
      </c>
      <c r="I566" s="31">
        <v>0.09</v>
      </c>
      <c r="J566" s="31">
        <v>12</v>
      </c>
      <c r="K566" s="31">
        <v>0.32</v>
      </c>
      <c r="L566" s="31">
        <v>17.64</v>
      </c>
      <c r="M566" s="31">
        <v>83.11</v>
      </c>
      <c r="N566" s="31">
        <v>26.48</v>
      </c>
      <c r="O566" s="31">
        <v>1.04</v>
      </c>
      <c r="P566" s="138"/>
      <c r="Q566" s="139"/>
    </row>
    <row r="567" spans="1:17" s="4" customFormat="1" ht="16.5" thickBot="1" x14ac:dyDescent="0.3">
      <c r="A567" s="55" t="s">
        <v>54</v>
      </c>
      <c r="B567" s="56">
        <v>45.9</v>
      </c>
      <c r="C567" s="56">
        <f>C568*1.8</f>
        <v>36</v>
      </c>
      <c r="D567" s="31"/>
      <c r="E567" s="108"/>
      <c r="F567" s="108"/>
      <c r="G567" s="108"/>
      <c r="H567" s="108"/>
      <c r="I567" s="31"/>
      <c r="J567" s="31"/>
      <c r="K567" s="31"/>
      <c r="L567" s="31"/>
      <c r="M567" s="31"/>
      <c r="N567" s="31"/>
      <c r="O567" s="31"/>
      <c r="P567" s="138"/>
      <c r="Q567" s="139"/>
    </row>
    <row r="568" spans="1:17" s="4" customFormat="1" ht="16.5" thickBot="1" x14ac:dyDescent="0.3">
      <c r="A568" s="55" t="s">
        <v>55</v>
      </c>
      <c r="B568" s="56"/>
      <c r="C568" s="56">
        <v>20</v>
      </c>
      <c r="D568" s="31"/>
      <c r="E568" s="108"/>
      <c r="F568" s="108"/>
      <c r="G568" s="108"/>
      <c r="H568" s="108"/>
      <c r="I568" s="31"/>
      <c r="J568" s="31"/>
      <c r="K568" s="31"/>
      <c r="L568" s="31"/>
      <c r="M568" s="31"/>
      <c r="N568" s="31"/>
      <c r="O568" s="31"/>
      <c r="P568" s="138"/>
      <c r="Q568" s="139"/>
    </row>
    <row r="569" spans="1:17" s="4" customFormat="1" ht="16.5" thickBot="1" x14ac:dyDescent="0.3">
      <c r="A569" s="35" t="s">
        <v>56</v>
      </c>
      <c r="B569" s="31">
        <f>C569*1.33</f>
        <v>99.75</v>
      </c>
      <c r="C569" s="31">
        <v>75</v>
      </c>
      <c r="D569" s="91"/>
      <c r="E569" s="91"/>
      <c r="F569" s="91"/>
      <c r="G569" s="87"/>
      <c r="H569" s="87"/>
      <c r="I569" s="91"/>
      <c r="J569" s="91"/>
      <c r="K569" s="91"/>
      <c r="L569" s="91"/>
      <c r="M569" s="91"/>
      <c r="N569" s="91"/>
      <c r="O569" s="91"/>
      <c r="P569" s="138"/>
      <c r="Q569" s="139"/>
    </row>
    <row r="570" spans="1:17" s="4" customFormat="1" ht="16.5" thickBot="1" x14ac:dyDescent="0.3">
      <c r="A570" s="35" t="s">
        <v>57</v>
      </c>
      <c r="B570" s="31">
        <f>C570*1.43</f>
        <v>107.25</v>
      </c>
      <c r="C570" s="31">
        <v>75</v>
      </c>
      <c r="D570" s="36"/>
      <c r="E570" s="36"/>
      <c r="F570" s="36"/>
      <c r="G570" s="31"/>
      <c r="H570" s="31"/>
      <c r="I570" s="36"/>
      <c r="J570" s="36"/>
      <c r="K570" s="36"/>
      <c r="L570" s="36"/>
      <c r="M570" s="36"/>
      <c r="N570" s="36"/>
      <c r="O570" s="36"/>
      <c r="P570" s="138"/>
      <c r="Q570" s="139"/>
    </row>
    <row r="571" spans="1:17" s="4" customFormat="1" ht="16.5" thickBot="1" x14ac:dyDescent="0.3">
      <c r="A571" s="35" t="s">
        <v>58</v>
      </c>
      <c r="B571" s="31">
        <f>C571*1.54</f>
        <v>115.5</v>
      </c>
      <c r="C571" s="31">
        <v>75</v>
      </c>
      <c r="D571" s="36"/>
      <c r="E571" s="36"/>
      <c r="F571" s="36"/>
      <c r="G571" s="31"/>
      <c r="H571" s="31"/>
      <c r="I571" s="36"/>
      <c r="J571" s="36"/>
      <c r="K571" s="36"/>
      <c r="L571" s="36"/>
      <c r="M571" s="36"/>
      <c r="N571" s="36"/>
      <c r="O571" s="36"/>
      <c r="P571" s="138"/>
      <c r="Q571" s="139"/>
    </row>
    <row r="572" spans="1:17" s="4" customFormat="1" ht="16.5" thickBot="1" x14ac:dyDescent="0.3">
      <c r="A572" s="35" t="s">
        <v>59</v>
      </c>
      <c r="B572" s="31">
        <f>C572*1.67</f>
        <v>125.25</v>
      </c>
      <c r="C572" s="31">
        <v>75</v>
      </c>
      <c r="D572" s="36"/>
      <c r="E572" s="36"/>
      <c r="F572" s="36"/>
      <c r="G572" s="31"/>
      <c r="H572" s="31"/>
      <c r="I572" s="36"/>
      <c r="J572" s="36"/>
      <c r="K572" s="36"/>
      <c r="L572" s="36"/>
      <c r="M572" s="36"/>
      <c r="N572" s="36"/>
      <c r="O572" s="36"/>
      <c r="P572" s="138"/>
      <c r="Q572" s="139"/>
    </row>
    <row r="573" spans="1:17" s="4" customFormat="1" ht="16.5" thickBot="1" x14ac:dyDescent="0.3">
      <c r="A573" s="35" t="s">
        <v>261</v>
      </c>
      <c r="B573" s="31">
        <v>10</v>
      </c>
      <c r="C573" s="31">
        <v>10</v>
      </c>
      <c r="D573" s="36"/>
      <c r="E573" s="36"/>
      <c r="F573" s="36"/>
      <c r="G573" s="31"/>
      <c r="H573" s="31"/>
      <c r="I573" s="36"/>
      <c r="J573" s="36"/>
      <c r="K573" s="36"/>
      <c r="L573" s="36"/>
      <c r="M573" s="36"/>
      <c r="N573" s="36"/>
      <c r="O573" s="36"/>
      <c r="P573" s="138"/>
      <c r="Q573" s="139"/>
    </row>
    <row r="574" spans="1:17" s="4" customFormat="1" ht="16.5" thickBot="1" x14ac:dyDescent="0.3">
      <c r="A574" s="55" t="s">
        <v>61</v>
      </c>
      <c r="B574" s="31">
        <f>C574*1.25</f>
        <v>12.5</v>
      </c>
      <c r="C574" s="31">
        <v>10</v>
      </c>
      <c r="D574" s="36"/>
      <c r="E574" s="36"/>
      <c r="F574" s="36"/>
      <c r="G574" s="31"/>
      <c r="H574" s="31"/>
      <c r="I574" s="36"/>
      <c r="J574" s="36"/>
      <c r="K574" s="36"/>
      <c r="L574" s="36"/>
      <c r="M574" s="36"/>
      <c r="N574" s="36"/>
      <c r="O574" s="36"/>
      <c r="P574" s="138"/>
      <c r="Q574" s="139"/>
    </row>
    <row r="575" spans="1:17" s="4" customFormat="1" ht="16.5" thickBot="1" x14ac:dyDescent="0.3">
      <c r="A575" s="103" t="s">
        <v>62</v>
      </c>
      <c r="B575" s="31">
        <f>C575*1.33</f>
        <v>13.3</v>
      </c>
      <c r="C575" s="31">
        <v>10</v>
      </c>
      <c r="D575" s="36"/>
      <c r="E575" s="36"/>
      <c r="F575" s="36"/>
      <c r="G575" s="31"/>
      <c r="H575" s="31"/>
      <c r="I575" s="36"/>
      <c r="J575" s="36"/>
      <c r="K575" s="36"/>
      <c r="L575" s="36"/>
      <c r="M575" s="36"/>
      <c r="N575" s="36"/>
      <c r="O575" s="36"/>
      <c r="P575" s="138"/>
      <c r="Q575" s="139"/>
    </row>
    <row r="576" spans="1:17" s="4" customFormat="1" ht="16.5" thickBot="1" x14ac:dyDescent="0.3">
      <c r="A576" s="35" t="s">
        <v>50</v>
      </c>
      <c r="B576" s="31">
        <v>12</v>
      </c>
      <c r="C576" s="31">
        <v>10</v>
      </c>
      <c r="D576" s="36"/>
      <c r="E576" s="36"/>
      <c r="F576" s="36"/>
      <c r="G576" s="31"/>
      <c r="H576" s="31"/>
      <c r="I576" s="36"/>
      <c r="J576" s="36"/>
      <c r="K576" s="36"/>
      <c r="L576" s="36"/>
      <c r="M576" s="36"/>
      <c r="N576" s="36"/>
      <c r="O576" s="36"/>
      <c r="P576" s="138"/>
      <c r="Q576" s="139"/>
    </row>
    <row r="577" spans="1:17" s="4" customFormat="1" ht="16.5" thickBot="1" x14ac:dyDescent="0.3">
      <c r="A577" s="35" t="s">
        <v>26</v>
      </c>
      <c r="B577" s="34">
        <v>5</v>
      </c>
      <c r="C577" s="31">
        <v>5</v>
      </c>
      <c r="D577" s="36"/>
      <c r="E577" s="36"/>
      <c r="F577" s="36"/>
      <c r="G577" s="31"/>
      <c r="H577" s="31"/>
      <c r="I577" s="36"/>
      <c r="J577" s="36"/>
      <c r="K577" s="36"/>
      <c r="L577" s="36"/>
      <c r="M577" s="36"/>
      <c r="N577" s="36"/>
      <c r="O577" s="36"/>
      <c r="P577" s="138"/>
      <c r="Q577" s="139"/>
    </row>
    <row r="578" spans="1:17" s="4" customFormat="1" ht="16.5" thickBot="1" x14ac:dyDescent="0.3">
      <c r="A578" s="44" t="s">
        <v>52</v>
      </c>
      <c r="B578" s="56">
        <f>C578*1.35</f>
        <v>1.35</v>
      </c>
      <c r="C578" s="31">
        <v>1</v>
      </c>
      <c r="D578" s="36"/>
      <c r="E578" s="36"/>
      <c r="F578" s="36"/>
      <c r="G578" s="31"/>
      <c r="H578" s="31"/>
      <c r="I578" s="36"/>
      <c r="J578" s="36"/>
      <c r="K578" s="36"/>
      <c r="L578" s="36"/>
      <c r="M578" s="36"/>
      <c r="N578" s="36"/>
      <c r="O578" s="36"/>
      <c r="P578" s="138"/>
      <c r="Q578" s="139"/>
    </row>
    <row r="579" spans="1:17" s="4" customFormat="1" ht="16.5" thickBot="1" x14ac:dyDescent="0.3">
      <c r="A579" s="28" t="s">
        <v>262</v>
      </c>
      <c r="B579" s="206"/>
      <c r="C579" s="30"/>
      <c r="D579" s="31" t="s">
        <v>132</v>
      </c>
      <c r="E579" s="108">
        <v>12.4</v>
      </c>
      <c r="F579" s="108">
        <v>18</v>
      </c>
      <c r="G579" s="108">
        <v>5.2</v>
      </c>
      <c r="H579" s="108">
        <v>261</v>
      </c>
      <c r="I579" s="31">
        <v>0.2</v>
      </c>
      <c r="J579" s="31">
        <v>13.5</v>
      </c>
      <c r="K579" s="31">
        <v>3.3</v>
      </c>
      <c r="L579" s="31">
        <v>16.399999999999999</v>
      </c>
      <c r="M579" s="31">
        <v>86.2</v>
      </c>
      <c r="N579" s="31">
        <v>21.2</v>
      </c>
      <c r="O579" s="31">
        <v>0.6</v>
      </c>
      <c r="P579" s="138"/>
      <c r="Q579" s="139"/>
    </row>
    <row r="580" spans="1:17" s="4" customFormat="1" ht="16.5" thickBot="1" x14ac:dyDescent="0.3">
      <c r="A580" s="52" t="s">
        <v>263</v>
      </c>
      <c r="B580" s="34">
        <v>172</v>
      </c>
      <c r="C580" s="34">
        <v>120</v>
      </c>
      <c r="D580" s="158"/>
      <c r="E580" s="36"/>
      <c r="F580" s="158"/>
      <c r="G580" s="34"/>
      <c r="H580" s="34"/>
      <c r="I580" s="36"/>
      <c r="J580" s="36"/>
      <c r="K580" s="36"/>
      <c r="L580" s="36"/>
      <c r="M580" s="36"/>
      <c r="N580" s="36"/>
      <c r="O580" s="36"/>
      <c r="P580" s="138"/>
      <c r="Q580" s="139"/>
    </row>
    <row r="581" spans="1:17" s="4" customFormat="1" ht="26.25" thickBot="1" x14ac:dyDescent="0.3">
      <c r="A581" s="55" t="s">
        <v>264</v>
      </c>
      <c r="B581" s="56">
        <v>168</v>
      </c>
      <c r="C581" s="56">
        <v>120</v>
      </c>
      <c r="D581" s="92"/>
      <c r="E581" s="255"/>
      <c r="F581" s="92"/>
      <c r="G581" s="92"/>
      <c r="H581" s="92"/>
      <c r="I581" s="256"/>
      <c r="J581" s="272"/>
      <c r="K581" s="272"/>
      <c r="L581" s="272"/>
      <c r="M581" s="272"/>
      <c r="N581" s="272"/>
      <c r="O581" s="272"/>
      <c r="P581" s="138"/>
      <c r="Q581" s="139"/>
    </row>
    <row r="582" spans="1:17" s="4" customFormat="1" ht="16.5" thickBot="1" x14ac:dyDescent="0.3">
      <c r="A582" s="55" t="s">
        <v>61</v>
      </c>
      <c r="B582" s="31">
        <f>C582*1.25</f>
        <v>27.5</v>
      </c>
      <c r="C582" s="31">
        <v>22</v>
      </c>
      <c r="D582" s="37"/>
      <c r="E582" s="92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138"/>
      <c r="Q582" s="139"/>
    </row>
    <row r="583" spans="1:17" s="4" customFormat="1" ht="16.5" thickBot="1" x14ac:dyDescent="0.3">
      <c r="A583" s="103" t="s">
        <v>62</v>
      </c>
      <c r="B583" s="31">
        <f>C583*1.33</f>
        <v>29.26</v>
      </c>
      <c r="C583" s="31">
        <v>22</v>
      </c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138"/>
      <c r="Q583" s="139"/>
    </row>
    <row r="584" spans="1:17" s="4" customFormat="1" ht="16.5" thickBot="1" x14ac:dyDescent="0.3">
      <c r="A584" s="35" t="s">
        <v>50</v>
      </c>
      <c r="B584" s="31">
        <v>9.5</v>
      </c>
      <c r="C584" s="31">
        <v>8</v>
      </c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138"/>
      <c r="Q584" s="139"/>
    </row>
    <row r="585" spans="1:17" s="4" customFormat="1" ht="16.5" thickBot="1" x14ac:dyDescent="0.3">
      <c r="A585" s="35" t="s">
        <v>236</v>
      </c>
      <c r="B585" s="31">
        <v>10</v>
      </c>
      <c r="C585" s="31">
        <v>10</v>
      </c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138"/>
      <c r="Q585" s="139"/>
    </row>
    <row r="586" spans="1:17" s="4" customFormat="1" ht="16.5" thickBot="1" x14ac:dyDescent="0.3">
      <c r="A586" s="35" t="s">
        <v>34</v>
      </c>
      <c r="B586" s="31">
        <v>5</v>
      </c>
      <c r="C586" s="31">
        <v>5</v>
      </c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138"/>
      <c r="Q586" s="139"/>
    </row>
    <row r="587" spans="1:17" s="4" customFormat="1" ht="16.5" thickBot="1" x14ac:dyDescent="0.3">
      <c r="A587" s="35" t="s">
        <v>72</v>
      </c>
      <c r="B587" s="31">
        <v>2</v>
      </c>
      <c r="C587" s="31">
        <v>2</v>
      </c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138"/>
      <c r="Q587" s="139"/>
    </row>
    <row r="588" spans="1:17" s="4" customFormat="1" ht="16.5" thickBot="1" x14ac:dyDescent="0.3">
      <c r="A588" s="28" t="s">
        <v>163</v>
      </c>
      <c r="B588" s="29"/>
      <c r="C588" s="30"/>
      <c r="D588" s="31">
        <v>180</v>
      </c>
      <c r="E588" s="108">
        <v>4.0999999999999996</v>
      </c>
      <c r="F588" s="108">
        <v>4</v>
      </c>
      <c r="G588" s="108">
        <v>26</v>
      </c>
      <c r="H588" s="108">
        <v>156</v>
      </c>
      <c r="I588" s="31">
        <v>0.2</v>
      </c>
      <c r="J588" s="31">
        <v>33.6</v>
      </c>
      <c r="K588" s="31">
        <v>0.2</v>
      </c>
      <c r="L588" s="31">
        <v>53.6</v>
      </c>
      <c r="M588" s="31">
        <v>117.2</v>
      </c>
      <c r="N588" s="31">
        <v>39</v>
      </c>
      <c r="O588" s="31">
        <v>1.4</v>
      </c>
      <c r="P588" s="138"/>
      <c r="Q588" s="139"/>
    </row>
    <row r="589" spans="1:17" s="4" customFormat="1" ht="16.5" thickBot="1" x14ac:dyDescent="0.3">
      <c r="A589" s="35" t="s">
        <v>56</v>
      </c>
      <c r="B589" s="31">
        <f>C589*1.33</f>
        <v>204.82000000000002</v>
      </c>
      <c r="C589" s="31">
        <v>154</v>
      </c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138"/>
      <c r="Q589" s="139"/>
    </row>
    <row r="590" spans="1:17" s="4" customFormat="1" ht="16.5" thickBot="1" x14ac:dyDescent="0.3">
      <c r="A590" s="35" t="s">
        <v>57</v>
      </c>
      <c r="B590" s="31">
        <f>C590*1.43</f>
        <v>220.22</v>
      </c>
      <c r="C590" s="31">
        <v>154</v>
      </c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138"/>
      <c r="Q590" s="139"/>
    </row>
    <row r="591" spans="1:17" s="4" customFormat="1" ht="16.5" thickBot="1" x14ac:dyDescent="0.3">
      <c r="A591" s="35" t="s">
        <v>58</v>
      </c>
      <c r="B591" s="31">
        <f>C591*1.54</f>
        <v>237.16</v>
      </c>
      <c r="C591" s="31">
        <v>154</v>
      </c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138"/>
      <c r="Q591" s="139"/>
    </row>
    <row r="592" spans="1:17" s="4" customFormat="1" ht="16.5" thickBot="1" x14ac:dyDescent="0.3">
      <c r="A592" s="35" t="s">
        <v>59</v>
      </c>
      <c r="B592" s="31">
        <f>C592*1.67</f>
        <v>257.18</v>
      </c>
      <c r="C592" s="31">
        <v>154</v>
      </c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138"/>
      <c r="Q592" s="139"/>
    </row>
    <row r="593" spans="1:17" s="4" customFormat="1" ht="16.5" thickBot="1" x14ac:dyDescent="0.3">
      <c r="A593" s="35" t="s">
        <v>35</v>
      </c>
      <c r="B593" s="31">
        <v>28</v>
      </c>
      <c r="C593" s="31">
        <v>28</v>
      </c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138"/>
      <c r="Q593" s="139"/>
    </row>
    <row r="594" spans="1:17" s="4" customFormat="1" ht="16.5" thickBot="1" x14ac:dyDescent="0.3">
      <c r="A594" s="35" t="s">
        <v>26</v>
      </c>
      <c r="B594" s="31">
        <v>5</v>
      </c>
      <c r="C594" s="31">
        <v>5</v>
      </c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138"/>
      <c r="Q594" s="139"/>
    </row>
    <row r="595" spans="1:17" s="4" customFormat="1" ht="16.5" thickBot="1" x14ac:dyDescent="0.3">
      <c r="A595" s="28" t="s">
        <v>68</v>
      </c>
      <c r="B595" s="29"/>
      <c r="C595" s="30"/>
      <c r="D595" s="31">
        <v>200</v>
      </c>
      <c r="E595" s="108">
        <v>0.2</v>
      </c>
      <c r="F595" s="108">
        <v>0.2</v>
      </c>
      <c r="G595" s="108">
        <v>20.399999999999999</v>
      </c>
      <c r="H595" s="108">
        <v>84</v>
      </c>
      <c r="I595" s="31">
        <v>0.04</v>
      </c>
      <c r="J595" s="31">
        <v>15.6</v>
      </c>
      <c r="K595" s="31">
        <v>0.01</v>
      </c>
      <c r="L595" s="31">
        <v>141.06</v>
      </c>
      <c r="M595" s="31">
        <v>118.09</v>
      </c>
      <c r="N595" s="31">
        <v>26.93</v>
      </c>
      <c r="O595" s="31">
        <v>0.73</v>
      </c>
      <c r="P595" s="138"/>
      <c r="Q595" s="139"/>
    </row>
    <row r="596" spans="1:17" s="4" customFormat="1" ht="16.5" thickBot="1" x14ac:dyDescent="0.3">
      <c r="A596" s="35" t="s">
        <v>69</v>
      </c>
      <c r="B596" s="31">
        <f>C596*1.13</f>
        <v>50.849999999999994</v>
      </c>
      <c r="C596" s="31">
        <v>45</v>
      </c>
      <c r="D596" s="36"/>
      <c r="E596" s="36"/>
      <c r="F596" s="36"/>
      <c r="G596" s="36"/>
      <c r="H596" s="31"/>
      <c r="I596" s="31"/>
      <c r="J596" s="31"/>
      <c r="K596" s="31"/>
      <c r="L596" s="31"/>
      <c r="M596" s="31"/>
      <c r="N596" s="31"/>
      <c r="O596" s="31"/>
      <c r="P596" s="138"/>
      <c r="Q596" s="139"/>
    </row>
    <row r="597" spans="1:17" s="4" customFormat="1" ht="16.5" thickBot="1" x14ac:dyDescent="0.3">
      <c r="A597" s="35" t="s">
        <v>70</v>
      </c>
      <c r="B597" s="31">
        <f>C597*1.11</f>
        <v>49.95</v>
      </c>
      <c r="C597" s="31">
        <v>45</v>
      </c>
      <c r="D597" s="36"/>
      <c r="E597" s="36"/>
      <c r="F597" s="36"/>
      <c r="G597" s="36"/>
      <c r="H597" s="31"/>
      <c r="I597" s="31"/>
      <c r="J597" s="31"/>
      <c r="K597" s="31"/>
      <c r="L597" s="31"/>
      <c r="M597" s="31"/>
      <c r="N597" s="31"/>
      <c r="O597" s="31"/>
      <c r="P597" s="138"/>
      <c r="Q597" s="139"/>
    </row>
    <row r="598" spans="1:17" s="4" customFormat="1" ht="16.5" thickBot="1" x14ac:dyDescent="0.3">
      <c r="A598" s="35" t="s">
        <v>71</v>
      </c>
      <c r="B598" s="31">
        <f>C598*1.05</f>
        <v>47.25</v>
      </c>
      <c r="C598" s="31">
        <v>45</v>
      </c>
      <c r="D598" s="36"/>
      <c r="E598" s="36"/>
      <c r="F598" s="36"/>
      <c r="G598" s="36"/>
      <c r="H598" s="31"/>
      <c r="I598" s="31"/>
      <c r="J598" s="31"/>
      <c r="K598" s="31"/>
      <c r="L598" s="31"/>
      <c r="M598" s="31"/>
      <c r="N598" s="31"/>
      <c r="O598" s="31"/>
      <c r="P598" s="138"/>
      <c r="Q598" s="139"/>
    </row>
    <row r="599" spans="1:17" s="4" customFormat="1" ht="16.5" thickBot="1" x14ac:dyDescent="0.3">
      <c r="A599" s="35" t="s">
        <v>72</v>
      </c>
      <c r="B599" s="31">
        <f>C599</f>
        <v>10</v>
      </c>
      <c r="C599" s="31">
        <v>10</v>
      </c>
      <c r="D599" s="36"/>
      <c r="E599" s="36"/>
      <c r="F599" s="36"/>
      <c r="G599" s="36"/>
      <c r="H599" s="31"/>
      <c r="I599" s="36"/>
      <c r="J599" s="36"/>
      <c r="K599" s="36"/>
      <c r="L599" s="36"/>
      <c r="M599" s="36"/>
      <c r="N599" s="36"/>
      <c r="O599" s="36"/>
      <c r="P599" s="138"/>
      <c r="Q599" s="139"/>
    </row>
    <row r="600" spans="1:17" s="4" customFormat="1" ht="16.5" thickBot="1" x14ac:dyDescent="0.3">
      <c r="A600" s="110" t="s">
        <v>74</v>
      </c>
      <c r="B600" s="31">
        <v>60</v>
      </c>
      <c r="C600" s="31">
        <v>60</v>
      </c>
      <c r="D600" s="31">
        <v>60</v>
      </c>
      <c r="E600" s="31">
        <v>5.16</v>
      </c>
      <c r="F600" s="31">
        <v>0.84</v>
      </c>
      <c r="G600" s="31">
        <v>28.02</v>
      </c>
      <c r="H600" s="31">
        <v>141.41999999999999</v>
      </c>
      <c r="I600" s="31">
        <v>0.06</v>
      </c>
      <c r="J600" s="31">
        <v>0</v>
      </c>
      <c r="K600" s="31">
        <v>0.44</v>
      </c>
      <c r="L600" s="31">
        <v>10.75</v>
      </c>
      <c r="M600" s="31">
        <v>48.25</v>
      </c>
      <c r="N600" s="31">
        <v>14.38</v>
      </c>
      <c r="O600" s="31">
        <v>1.19</v>
      </c>
      <c r="P600" s="138"/>
      <c r="Q600" s="139"/>
    </row>
    <row r="601" spans="1:17" s="4" customFormat="1" ht="16.5" thickBot="1" x14ac:dyDescent="0.3">
      <c r="A601" s="110" t="s">
        <v>73</v>
      </c>
      <c r="B601" s="31">
        <v>50</v>
      </c>
      <c r="C601" s="31">
        <v>50</v>
      </c>
      <c r="D601" s="31">
        <v>50</v>
      </c>
      <c r="E601" s="31">
        <v>3.3</v>
      </c>
      <c r="F601" s="31">
        <v>0.6</v>
      </c>
      <c r="G601" s="31">
        <v>17.100000000000001</v>
      </c>
      <c r="H601" s="108">
        <v>87</v>
      </c>
      <c r="I601" s="31">
        <v>0.2</v>
      </c>
      <c r="J601" s="31">
        <v>0</v>
      </c>
      <c r="K601" s="31">
        <v>0</v>
      </c>
      <c r="L601" s="31">
        <v>8.1999999999999993</v>
      </c>
      <c r="M601" s="31">
        <v>26.6</v>
      </c>
      <c r="N601" s="31">
        <v>8</v>
      </c>
      <c r="O601" s="31">
        <v>0.2</v>
      </c>
      <c r="P601" s="138"/>
      <c r="Q601" s="139"/>
    </row>
    <row r="602" spans="1:17" s="4" customFormat="1" ht="16.5" thickBot="1" x14ac:dyDescent="0.3">
      <c r="A602" s="116" t="s">
        <v>76</v>
      </c>
      <c r="B602" s="118"/>
      <c r="C602" s="118"/>
      <c r="D602" s="257">
        <f>D601+D600+D595+D588+D561+D566+150</f>
        <v>990</v>
      </c>
      <c r="E602" s="188">
        <f>SUM(E561:E601)</f>
        <v>29.235000000000003</v>
      </c>
      <c r="F602" s="189">
        <f>SUM(F561:F601)</f>
        <v>32.11</v>
      </c>
      <c r="G602" s="190">
        <f>SUM(G561:G601)</f>
        <v>121.56</v>
      </c>
      <c r="H602" s="190">
        <f>SUM(H561:H601)</f>
        <v>921.37</v>
      </c>
      <c r="I602" s="31"/>
      <c r="J602" s="31"/>
      <c r="K602" s="31"/>
      <c r="L602" s="31"/>
      <c r="M602" s="31"/>
      <c r="N602" s="31"/>
      <c r="O602" s="31"/>
      <c r="P602" s="138"/>
      <c r="Q602" s="139"/>
    </row>
    <row r="603" spans="1:17" s="4" customFormat="1" ht="16.5" thickBot="1" x14ac:dyDescent="0.3">
      <c r="A603" s="128" t="s">
        <v>77</v>
      </c>
      <c r="B603" s="136"/>
      <c r="C603" s="136"/>
      <c r="D603" s="258">
        <f>D602+D556</f>
        <v>1545</v>
      </c>
      <c r="E603" s="227">
        <f>E602+E556</f>
        <v>49.545000000000002</v>
      </c>
      <c r="F603" s="227">
        <f>F602+F556</f>
        <v>52.31</v>
      </c>
      <c r="G603" s="227">
        <f>G602+G556</f>
        <v>221.09</v>
      </c>
      <c r="H603" s="227">
        <f>H602+H556</f>
        <v>1568.1</v>
      </c>
      <c r="I603" s="31">
        <v>0.83</v>
      </c>
      <c r="J603" s="31" t="s">
        <v>265</v>
      </c>
      <c r="K603" s="31">
        <v>14.27</v>
      </c>
      <c r="L603" s="31" t="s">
        <v>266</v>
      </c>
      <c r="M603" s="31" t="s">
        <v>267</v>
      </c>
      <c r="N603" s="31" t="s">
        <v>268</v>
      </c>
      <c r="O603" s="31" t="s">
        <v>269</v>
      </c>
      <c r="P603" s="138"/>
      <c r="Q603" s="139"/>
    </row>
    <row r="604" spans="1:17" s="4" customFormat="1" ht="16.5" thickBot="1" x14ac:dyDescent="0.3">
      <c r="A604" s="8" t="s">
        <v>270</v>
      </c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10"/>
      <c r="P604" s="138"/>
      <c r="Q604" s="139"/>
    </row>
    <row r="605" spans="1:17" s="4" customFormat="1" ht="16.5" thickBot="1" x14ac:dyDescent="0.3">
      <c r="A605" s="140"/>
      <c r="B605" s="145" t="s">
        <v>2</v>
      </c>
      <c r="C605" s="146" t="s">
        <v>3</v>
      </c>
      <c r="D605" s="95" t="s">
        <v>4</v>
      </c>
      <c r="E605" s="50"/>
      <c r="F605" s="50"/>
      <c r="G605" s="50"/>
      <c r="H605" s="141"/>
      <c r="I605" s="142"/>
      <c r="J605" s="142"/>
      <c r="K605" s="142"/>
      <c r="L605" s="142"/>
      <c r="M605" s="142"/>
      <c r="N605" s="142"/>
      <c r="O605" s="143"/>
      <c r="P605" s="138"/>
      <c r="Q605" s="139"/>
    </row>
    <row r="606" spans="1:17" s="4" customFormat="1" ht="16.5" thickBot="1" x14ac:dyDescent="0.3">
      <c r="A606" s="144" t="s">
        <v>6</v>
      </c>
      <c r="B606" s="204"/>
      <c r="C606" s="168"/>
      <c r="D606" s="145" t="s">
        <v>7</v>
      </c>
      <c r="E606" s="145" t="s">
        <v>8</v>
      </c>
      <c r="F606" s="145" t="s">
        <v>9</v>
      </c>
      <c r="G606" s="145" t="s">
        <v>10</v>
      </c>
      <c r="H606" s="145" t="s">
        <v>11</v>
      </c>
      <c r="I606" s="50"/>
      <c r="J606" s="50"/>
      <c r="K606" s="51"/>
      <c r="L606" s="95" t="s">
        <v>13</v>
      </c>
      <c r="M606" s="50"/>
      <c r="N606" s="50"/>
      <c r="O606" s="51"/>
      <c r="P606" s="138"/>
      <c r="Q606" s="139"/>
    </row>
    <row r="607" spans="1:17" s="4" customFormat="1" ht="16.5" thickBot="1" x14ac:dyDescent="0.3">
      <c r="A607" s="147"/>
      <c r="B607" s="148"/>
      <c r="C607" s="149"/>
      <c r="D607" s="148"/>
      <c r="E607" s="148"/>
      <c r="F607" s="148"/>
      <c r="G607" s="148"/>
      <c r="H607" s="148"/>
      <c r="I607" s="31" t="s">
        <v>15</v>
      </c>
      <c r="J607" s="31" t="s">
        <v>16</v>
      </c>
      <c r="K607" s="31" t="s">
        <v>17</v>
      </c>
      <c r="L607" s="31" t="s">
        <v>18</v>
      </c>
      <c r="M607" s="31" t="s">
        <v>19</v>
      </c>
      <c r="N607" s="31" t="s">
        <v>20</v>
      </c>
      <c r="O607" s="31" t="s">
        <v>21</v>
      </c>
      <c r="P607" s="138"/>
      <c r="Q607" s="139"/>
    </row>
    <row r="608" spans="1:17" s="4" customFormat="1" ht="16.5" thickBot="1" x14ac:dyDescent="0.3">
      <c r="A608" s="28" t="s">
        <v>271</v>
      </c>
      <c r="B608" s="29"/>
      <c r="C608" s="30"/>
      <c r="D608" s="31" t="s">
        <v>249</v>
      </c>
      <c r="E608" s="31">
        <v>9.81</v>
      </c>
      <c r="F608" s="108">
        <v>10.6</v>
      </c>
      <c r="G608" s="31">
        <v>25.63</v>
      </c>
      <c r="H608" s="31">
        <v>269.73</v>
      </c>
      <c r="I608" s="36"/>
      <c r="J608" s="36"/>
      <c r="K608" s="36"/>
      <c r="L608" s="36"/>
      <c r="M608" s="36"/>
      <c r="N608" s="36"/>
      <c r="O608" s="36"/>
      <c r="P608" s="138"/>
      <c r="Q608" s="139"/>
    </row>
    <row r="609" spans="1:17" s="4" customFormat="1" ht="16.5" thickBot="1" x14ac:dyDescent="0.3">
      <c r="A609" s="35" t="s">
        <v>272</v>
      </c>
      <c r="B609" s="31">
        <v>40</v>
      </c>
      <c r="C609" s="31">
        <v>40</v>
      </c>
      <c r="D609" s="36"/>
      <c r="E609" s="36"/>
      <c r="F609" s="36"/>
      <c r="G609" s="31"/>
      <c r="H609" s="36"/>
      <c r="I609" s="36"/>
      <c r="J609" s="36"/>
      <c r="K609" s="36"/>
      <c r="L609" s="36"/>
      <c r="M609" s="36"/>
      <c r="N609" s="36"/>
      <c r="O609" s="36"/>
      <c r="P609" s="138"/>
      <c r="Q609" s="139"/>
    </row>
    <row r="610" spans="1:17" s="4" customFormat="1" ht="16.5" thickBot="1" x14ac:dyDescent="0.3">
      <c r="A610" s="35" t="s">
        <v>35</v>
      </c>
      <c r="B610" s="31">
        <f>C610</f>
        <v>165</v>
      </c>
      <c r="C610" s="31">
        <v>165</v>
      </c>
      <c r="D610" s="36"/>
      <c r="E610" s="36"/>
      <c r="F610" s="36"/>
      <c r="G610" s="31"/>
      <c r="H610" s="36"/>
      <c r="I610" s="36"/>
      <c r="J610" s="36"/>
      <c r="K610" s="36"/>
      <c r="L610" s="36"/>
      <c r="M610" s="36"/>
      <c r="N610" s="36"/>
      <c r="O610" s="36"/>
      <c r="P610" s="138"/>
      <c r="Q610" s="139"/>
    </row>
    <row r="611" spans="1:17" s="4" customFormat="1" ht="16.5" thickBot="1" x14ac:dyDescent="0.3">
      <c r="A611" s="35" t="s">
        <v>25</v>
      </c>
      <c r="B611" s="31">
        <v>10</v>
      </c>
      <c r="C611" s="31">
        <v>10</v>
      </c>
      <c r="D611" s="36"/>
      <c r="E611" s="36"/>
      <c r="F611" s="36"/>
      <c r="G611" s="31"/>
      <c r="H611" s="36"/>
      <c r="I611" s="36"/>
      <c r="J611" s="36"/>
      <c r="K611" s="36"/>
      <c r="L611" s="36"/>
      <c r="M611" s="36"/>
      <c r="N611" s="36"/>
      <c r="O611" s="36"/>
      <c r="P611" s="138"/>
      <c r="Q611" s="139"/>
    </row>
    <row r="612" spans="1:17" s="4" customFormat="1" ht="16.5" thickBot="1" x14ac:dyDescent="0.3">
      <c r="A612" s="35" t="s">
        <v>26</v>
      </c>
      <c r="B612" s="31">
        <v>5</v>
      </c>
      <c r="C612" s="31">
        <v>5</v>
      </c>
      <c r="D612" s="36"/>
      <c r="E612" s="36"/>
      <c r="F612" s="36"/>
      <c r="G612" s="31"/>
      <c r="H612" s="36"/>
      <c r="I612" s="36"/>
      <c r="J612" s="36"/>
      <c r="K612" s="36"/>
      <c r="L612" s="36"/>
      <c r="M612" s="36"/>
      <c r="N612" s="36"/>
      <c r="O612" s="36"/>
      <c r="P612" s="138"/>
      <c r="Q612" s="139"/>
    </row>
    <row r="613" spans="1:17" s="4" customFormat="1" ht="16.5" thickBot="1" x14ac:dyDescent="0.3">
      <c r="A613" s="220" t="s">
        <v>148</v>
      </c>
      <c r="B613" s="268"/>
      <c r="C613" s="220"/>
      <c r="D613" s="269" t="s">
        <v>203</v>
      </c>
      <c r="E613" s="270">
        <v>0.93</v>
      </c>
      <c r="F613" s="270">
        <v>0.53</v>
      </c>
      <c r="G613" s="270">
        <v>20.18</v>
      </c>
      <c r="H613" s="270">
        <v>120.41</v>
      </c>
      <c r="I613" s="31" t="s">
        <v>273</v>
      </c>
      <c r="J613" s="31" t="s">
        <v>274</v>
      </c>
      <c r="K613" s="31" t="s">
        <v>204</v>
      </c>
      <c r="L613" s="31" t="s">
        <v>275</v>
      </c>
      <c r="M613" s="31" t="s">
        <v>276</v>
      </c>
      <c r="N613" s="31" t="s">
        <v>277</v>
      </c>
      <c r="O613" s="31" t="s">
        <v>256</v>
      </c>
      <c r="P613" s="138"/>
      <c r="Q613" s="139"/>
    </row>
    <row r="614" spans="1:17" s="4" customFormat="1" ht="16.5" thickBot="1" x14ac:dyDescent="0.3">
      <c r="A614" s="253" t="s">
        <v>211</v>
      </c>
      <c r="B614" s="255"/>
      <c r="C614" s="254"/>
      <c r="D614" s="56">
        <v>200</v>
      </c>
      <c r="E614" s="108">
        <v>2.2999999999999998</v>
      </c>
      <c r="F614" s="108">
        <v>8.1</v>
      </c>
      <c r="G614" s="108">
        <v>21</v>
      </c>
      <c r="H614" s="108">
        <v>141</v>
      </c>
      <c r="I614" s="36"/>
      <c r="J614" s="36"/>
      <c r="K614" s="36"/>
      <c r="L614" s="36"/>
      <c r="M614" s="36"/>
      <c r="N614" s="36"/>
      <c r="O614" s="36"/>
      <c r="P614" s="138"/>
      <c r="Q614" s="139"/>
    </row>
    <row r="615" spans="1:17" s="4" customFormat="1" ht="16.5" thickBot="1" x14ac:dyDescent="0.3">
      <c r="A615" s="44" t="s">
        <v>212</v>
      </c>
      <c r="B615" s="56">
        <f>C615</f>
        <v>3.5</v>
      </c>
      <c r="C615" s="31">
        <v>3.5</v>
      </c>
      <c r="D615" s="31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138"/>
      <c r="Q615" s="139"/>
    </row>
    <row r="616" spans="1:17" s="4" customFormat="1" ht="16.5" thickBot="1" x14ac:dyDescent="0.3">
      <c r="A616" s="44" t="s">
        <v>35</v>
      </c>
      <c r="B616" s="56">
        <f>C616</f>
        <v>120</v>
      </c>
      <c r="C616" s="31">
        <v>120</v>
      </c>
      <c r="D616" s="31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138"/>
      <c r="Q616" s="139"/>
    </row>
    <row r="617" spans="1:17" s="4" customFormat="1" ht="16.5" thickBot="1" x14ac:dyDescent="0.3">
      <c r="A617" s="44" t="s">
        <v>72</v>
      </c>
      <c r="B617" s="56">
        <f>C617</f>
        <v>10</v>
      </c>
      <c r="C617" s="31">
        <v>10</v>
      </c>
      <c r="D617" s="31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138"/>
      <c r="Q617" s="139"/>
    </row>
    <row r="618" spans="1:17" s="4" customFormat="1" ht="16.5" thickBot="1" x14ac:dyDescent="0.3">
      <c r="A618" s="110" t="s">
        <v>74</v>
      </c>
      <c r="B618" s="31">
        <v>60</v>
      </c>
      <c r="C618" s="31">
        <v>60</v>
      </c>
      <c r="D618" s="31">
        <v>60</v>
      </c>
      <c r="E618" s="31">
        <v>5.16</v>
      </c>
      <c r="F618" s="31">
        <v>0.84</v>
      </c>
      <c r="G618" s="31">
        <v>28.02</v>
      </c>
      <c r="H618" s="31">
        <v>141.41999999999999</v>
      </c>
      <c r="I618" s="36"/>
      <c r="J618" s="36"/>
      <c r="K618" s="36"/>
      <c r="L618" s="36"/>
      <c r="M618" s="36"/>
      <c r="N618" s="36"/>
      <c r="O618" s="36"/>
      <c r="P618" s="138"/>
      <c r="Q618" s="139"/>
    </row>
    <row r="619" spans="1:17" s="4" customFormat="1" ht="16.5" thickBot="1" x14ac:dyDescent="0.3">
      <c r="A619" s="116" t="s">
        <v>44</v>
      </c>
      <c r="B619" s="117"/>
      <c r="C619" s="223"/>
      <c r="D619" s="257">
        <f>D614+D613+255+D618</f>
        <v>695</v>
      </c>
      <c r="E619" s="202">
        <f>SUM(E608:E617)+E618</f>
        <v>18.2</v>
      </c>
      <c r="F619" s="203">
        <f>SUM(F608:F618)</f>
        <v>20.069999999999997</v>
      </c>
      <c r="G619" s="203">
        <f>SUM(G608:G617)+G618</f>
        <v>94.83</v>
      </c>
      <c r="H619" s="203">
        <f>SUM(H608:H617)+H618</f>
        <v>672.56</v>
      </c>
      <c r="I619" s="36"/>
      <c r="J619" s="36"/>
      <c r="K619" s="36"/>
      <c r="L619" s="36"/>
      <c r="M619" s="36"/>
      <c r="N619" s="36"/>
      <c r="O619" s="36"/>
      <c r="P619" s="138"/>
      <c r="Q619" s="139"/>
    </row>
    <row r="620" spans="1:17" s="4" customFormat="1" ht="16.5" thickBot="1" x14ac:dyDescent="0.3">
      <c r="A620" s="8" t="s">
        <v>278</v>
      </c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10"/>
      <c r="P620" s="138"/>
      <c r="Q620" s="139"/>
    </row>
    <row r="621" spans="1:17" s="4" customFormat="1" ht="16.5" thickBot="1" x14ac:dyDescent="0.3">
      <c r="A621" s="280" t="s">
        <v>6</v>
      </c>
      <c r="B621" s="36"/>
      <c r="C621" s="36"/>
      <c r="D621" s="95" t="s">
        <v>4</v>
      </c>
      <c r="E621" s="50"/>
      <c r="F621" s="50"/>
      <c r="G621" s="50"/>
      <c r="H621" s="141"/>
      <c r="I621" s="142"/>
      <c r="J621" s="142"/>
      <c r="K621" s="142"/>
      <c r="L621" s="142"/>
      <c r="M621" s="142"/>
      <c r="N621" s="142"/>
      <c r="O621" s="143"/>
      <c r="P621" s="138"/>
      <c r="Q621" s="139"/>
    </row>
    <row r="622" spans="1:17" s="4" customFormat="1" ht="16.5" thickBot="1" x14ac:dyDescent="0.3">
      <c r="A622" s="169"/>
      <c r="B622" s="145" t="s">
        <v>2</v>
      </c>
      <c r="C622" s="146" t="s">
        <v>3</v>
      </c>
      <c r="D622" s="145" t="s">
        <v>7</v>
      </c>
      <c r="E622" s="145" t="s">
        <v>8</v>
      </c>
      <c r="F622" s="145" t="s">
        <v>9</v>
      </c>
      <c r="G622" s="145" t="s">
        <v>10</v>
      </c>
      <c r="H622" s="145" t="s">
        <v>11</v>
      </c>
      <c r="I622" s="50"/>
      <c r="J622" s="50"/>
      <c r="K622" s="51"/>
      <c r="L622" s="95" t="s">
        <v>13</v>
      </c>
      <c r="M622" s="50"/>
      <c r="N622" s="50"/>
      <c r="O622" s="51"/>
      <c r="P622" s="138"/>
      <c r="Q622" s="139"/>
    </row>
    <row r="623" spans="1:17" s="4" customFormat="1" ht="16.5" thickBot="1" x14ac:dyDescent="0.3">
      <c r="A623" s="171"/>
      <c r="B623" s="148"/>
      <c r="C623" s="149"/>
      <c r="D623" s="148"/>
      <c r="E623" s="148"/>
      <c r="F623" s="148"/>
      <c r="G623" s="148"/>
      <c r="H623" s="148"/>
      <c r="I623" s="31" t="s">
        <v>15</v>
      </c>
      <c r="J623" s="31" t="s">
        <v>16</v>
      </c>
      <c r="K623" s="31" t="s">
        <v>17</v>
      </c>
      <c r="L623" s="31" t="s">
        <v>18</v>
      </c>
      <c r="M623" s="31" t="s">
        <v>19</v>
      </c>
      <c r="N623" s="31" t="s">
        <v>20</v>
      </c>
      <c r="O623" s="31" t="s">
        <v>21</v>
      </c>
      <c r="P623" s="138"/>
      <c r="Q623" s="139"/>
    </row>
    <row r="624" spans="1:17" s="4" customFormat="1" ht="16.5" thickBot="1" x14ac:dyDescent="0.3">
      <c r="A624" s="28" t="s">
        <v>279</v>
      </c>
      <c r="B624" s="29"/>
      <c r="C624" s="30"/>
      <c r="D624" s="31">
        <v>100</v>
      </c>
      <c r="E624" s="31">
        <v>0.84</v>
      </c>
      <c r="F624" s="108">
        <v>5.6000000000000001E-2</v>
      </c>
      <c r="G624" s="108">
        <v>4.9530000000000003</v>
      </c>
      <c r="H624" s="31">
        <v>23.69</v>
      </c>
      <c r="I624" s="31">
        <v>0</v>
      </c>
      <c r="J624" s="31">
        <v>0</v>
      </c>
      <c r="K624" s="31">
        <v>0.02</v>
      </c>
      <c r="L624" s="31">
        <v>0.1</v>
      </c>
      <c r="M624" s="31">
        <v>37.9</v>
      </c>
      <c r="N624" s="31">
        <v>0</v>
      </c>
      <c r="O624" s="31">
        <v>1.2</v>
      </c>
      <c r="P624" s="138"/>
      <c r="Q624" s="139"/>
    </row>
    <row r="625" spans="1:17" s="4" customFormat="1" ht="16.5" thickBot="1" x14ac:dyDescent="0.3">
      <c r="A625" s="52" t="s">
        <v>95</v>
      </c>
      <c r="B625" s="31">
        <f>C625*1.25</f>
        <v>72.5</v>
      </c>
      <c r="C625" s="31">
        <v>58</v>
      </c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138"/>
      <c r="Q625" s="139"/>
    </row>
    <row r="626" spans="1:17" s="4" customFormat="1" ht="16.5" thickBot="1" x14ac:dyDescent="0.3">
      <c r="A626" s="55" t="s">
        <v>96</v>
      </c>
      <c r="B626" s="31">
        <f>C626*1.33</f>
        <v>77.14</v>
      </c>
      <c r="C626" s="31">
        <v>58</v>
      </c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138"/>
      <c r="Q626" s="139"/>
    </row>
    <row r="627" spans="1:17" s="4" customFormat="1" ht="16.5" thickBot="1" x14ac:dyDescent="0.3">
      <c r="A627" s="35" t="s">
        <v>280</v>
      </c>
      <c r="B627" s="31">
        <v>50.05</v>
      </c>
      <c r="C627" s="31">
        <v>35</v>
      </c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138"/>
      <c r="Q627" s="139"/>
    </row>
    <row r="628" spans="1:17" s="4" customFormat="1" ht="16.5" thickBot="1" x14ac:dyDescent="0.3">
      <c r="A628" s="35" t="s">
        <v>34</v>
      </c>
      <c r="B628" s="31">
        <f>C628</f>
        <v>7</v>
      </c>
      <c r="C628" s="31">
        <v>7</v>
      </c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138"/>
      <c r="Q628" s="139"/>
    </row>
    <row r="629" spans="1:17" s="4" customFormat="1" ht="16.5" thickBot="1" x14ac:dyDescent="0.3">
      <c r="A629" s="35" t="s">
        <v>52</v>
      </c>
      <c r="B629" s="31">
        <v>2.7</v>
      </c>
      <c r="C629" s="31">
        <v>2</v>
      </c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138"/>
      <c r="Q629" s="139"/>
    </row>
    <row r="630" spans="1:17" s="4" customFormat="1" ht="16.5" thickBot="1" x14ac:dyDescent="0.3">
      <c r="A630" s="28" t="s">
        <v>281</v>
      </c>
      <c r="B630" s="29"/>
      <c r="C630" s="30"/>
      <c r="D630" s="31" t="s">
        <v>282</v>
      </c>
      <c r="E630" s="108">
        <v>7.3</v>
      </c>
      <c r="F630" s="108">
        <v>3.8</v>
      </c>
      <c r="G630" s="108">
        <v>13.2</v>
      </c>
      <c r="H630" s="108">
        <v>120</v>
      </c>
      <c r="I630" s="31">
        <v>0.1</v>
      </c>
      <c r="J630" s="31">
        <v>8.2100000000000009</v>
      </c>
      <c r="K630" s="31">
        <v>0.69</v>
      </c>
      <c r="L630" s="31">
        <v>16.7</v>
      </c>
      <c r="M630" s="31">
        <v>101.27</v>
      </c>
      <c r="N630" s="31">
        <v>25.43</v>
      </c>
      <c r="O630" s="31">
        <v>0.87</v>
      </c>
      <c r="P630" s="138"/>
      <c r="Q630" s="139"/>
    </row>
    <row r="631" spans="1:17" s="4" customFormat="1" ht="26.25" thickBot="1" x14ac:dyDescent="0.3">
      <c r="A631" s="281" t="s">
        <v>283</v>
      </c>
      <c r="B631" s="150">
        <v>54</v>
      </c>
      <c r="C631" s="34">
        <v>36</v>
      </c>
      <c r="D631" s="158"/>
      <c r="E631" s="158"/>
      <c r="F631" s="158"/>
      <c r="G631" s="158"/>
      <c r="H631" s="36"/>
      <c r="I631" s="36"/>
      <c r="J631" s="36"/>
      <c r="K631" s="36"/>
      <c r="L631" s="36"/>
      <c r="M631" s="36"/>
      <c r="N631" s="36"/>
      <c r="O631" s="36"/>
      <c r="P631" s="138"/>
      <c r="Q631" s="139"/>
    </row>
    <row r="632" spans="1:17" s="4" customFormat="1" ht="26.25" thickBot="1" x14ac:dyDescent="0.3">
      <c r="A632" s="55" t="s">
        <v>284</v>
      </c>
      <c r="B632" s="175">
        <v>56</v>
      </c>
      <c r="C632" s="56">
        <v>37</v>
      </c>
      <c r="D632" s="92"/>
      <c r="E632" s="92"/>
      <c r="F632" s="92"/>
      <c r="G632" s="92"/>
      <c r="H632" s="256"/>
      <c r="I632" s="272"/>
      <c r="J632" s="272"/>
      <c r="K632" s="272"/>
      <c r="L632" s="272"/>
      <c r="M632" s="272"/>
      <c r="N632" s="272"/>
      <c r="O632" s="272"/>
      <c r="P632" s="138"/>
      <c r="Q632" s="139"/>
    </row>
    <row r="633" spans="1:17" s="4" customFormat="1" ht="16.5" thickBot="1" x14ac:dyDescent="0.3">
      <c r="A633" s="35" t="s">
        <v>56</v>
      </c>
      <c r="B633" s="31">
        <f>C633*1.33</f>
        <v>119.7</v>
      </c>
      <c r="C633" s="31">
        <v>90</v>
      </c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138"/>
      <c r="Q633" s="139"/>
    </row>
    <row r="634" spans="1:17" s="4" customFormat="1" ht="16.5" thickBot="1" x14ac:dyDescent="0.3">
      <c r="A634" s="35" t="s">
        <v>57</v>
      </c>
      <c r="B634" s="31">
        <f>C634*1.43</f>
        <v>128.69999999999999</v>
      </c>
      <c r="C634" s="31">
        <v>90</v>
      </c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138"/>
      <c r="Q634" s="139"/>
    </row>
    <row r="635" spans="1:17" s="4" customFormat="1" ht="16.5" thickBot="1" x14ac:dyDescent="0.3">
      <c r="A635" s="35" t="s">
        <v>58</v>
      </c>
      <c r="B635" s="31">
        <f>C635*1.54</f>
        <v>138.6</v>
      </c>
      <c r="C635" s="31">
        <v>90</v>
      </c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138"/>
      <c r="Q635" s="139"/>
    </row>
    <row r="636" spans="1:17" s="4" customFormat="1" ht="16.5" thickBot="1" x14ac:dyDescent="0.3">
      <c r="A636" s="35" t="s">
        <v>59</v>
      </c>
      <c r="B636" s="31">
        <f>C636*1.67</f>
        <v>150.29999999999998</v>
      </c>
      <c r="C636" s="31">
        <v>90</v>
      </c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138"/>
      <c r="Q636" s="139"/>
    </row>
    <row r="637" spans="1:17" s="4" customFormat="1" ht="16.5" thickBot="1" x14ac:dyDescent="0.3">
      <c r="A637" s="35" t="s">
        <v>50</v>
      </c>
      <c r="B637" s="34">
        <f>C637*1.19</f>
        <v>17.849999999999998</v>
      </c>
      <c r="C637" s="31">
        <v>15</v>
      </c>
      <c r="D637" s="158"/>
      <c r="E637" s="158"/>
      <c r="F637" s="36"/>
      <c r="G637" s="158"/>
      <c r="H637" s="158"/>
      <c r="I637" s="36"/>
      <c r="J637" s="36"/>
      <c r="K637" s="36"/>
      <c r="L637" s="36"/>
      <c r="M637" s="36"/>
      <c r="N637" s="36"/>
      <c r="O637" s="36"/>
      <c r="P637" s="138"/>
      <c r="Q637" s="139"/>
    </row>
    <row r="638" spans="1:17" s="4" customFormat="1" ht="16.5" thickBot="1" x14ac:dyDescent="0.3">
      <c r="A638" s="44" t="s">
        <v>26</v>
      </c>
      <c r="B638" s="56">
        <f>C638</f>
        <v>3</v>
      </c>
      <c r="C638" s="267">
        <v>3</v>
      </c>
      <c r="D638" s="282"/>
      <c r="E638" s="282"/>
      <c r="F638" s="138"/>
      <c r="G638" s="282"/>
      <c r="H638" s="282"/>
      <c r="I638" s="31">
        <v>7.0000000000000007E-2</v>
      </c>
      <c r="J638" s="31">
        <v>24.36</v>
      </c>
      <c r="K638" s="31">
        <v>2.2599999999999998</v>
      </c>
      <c r="L638" s="31">
        <v>34.14</v>
      </c>
      <c r="M638" s="31">
        <v>20.28</v>
      </c>
      <c r="N638" s="31">
        <v>24.98</v>
      </c>
      <c r="O638" s="31">
        <v>3</v>
      </c>
      <c r="P638" s="138"/>
      <c r="Q638" s="139"/>
    </row>
    <row r="639" spans="1:17" s="4" customFormat="1" ht="16.5" thickBot="1" x14ac:dyDescent="0.3">
      <c r="A639" s="253" t="s">
        <v>285</v>
      </c>
      <c r="B639" s="282"/>
      <c r="C639" s="282"/>
      <c r="D639" s="31">
        <v>100</v>
      </c>
      <c r="E639" s="186">
        <v>11</v>
      </c>
      <c r="F639" s="175">
        <v>16.7</v>
      </c>
      <c r="G639" s="108">
        <v>1.7</v>
      </c>
      <c r="H639" s="108">
        <v>221</v>
      </c>
      <c r="I639" s="36"/>
      <c r="J639" s="36"/>
      <c r="K639" s="36"/>
      <c r="L639" s="36"/>
      <c r="M639" s="36"/>
      <c r="N639" s="36"/>
      <c r="O639" s="36"/>
      <c r="P639" s="138"/>
      <c r="Q639" s="139"/>
    </row>
    <row r="640" spans="1:17" s="4" customFormat="1" ht="16.5" thickBot="1" x14ac:dyDescent="0.3">
      <c r="A640" s="35" t="s">
        <v>286</v>
      </c>
      <c r="B640" s="31">
        <v>122</v>
      </c>
      <c r="C640" s="31">
        <v>95</v>
      </c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138"/>
      <c r="Q640" s="139"/>
    </row>
    <row r="641" spans="1:17" s="4" customFormat="1" ht="16.5" thickBot="1" x14ac:dyDescent="0.3">
      <c r="A641" s="35" t="s">
        <v>50</v>
      </c>
      <c r="B641" s="31">
        <v>13</v>
      </c>
      <c r="C641" s="31">
        <v>12</v>
      </c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138"/>
      <c r="Q641" s="139"/>
    </row>
    <row r="642" spans="1:17" s="4" customFormat="1" ht="16.5" thickBot="1" x14ac:dyDescent="0.3">
      <c r="A642" s="35" t="s">
        <v>108</v>
      </c>
      <c r="B642" s="31">
        <v>10</v>
      </c>
      <c r="C642" s="31">
        <v>10</v>
      </c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138"/>
      <c r="Q642" s="139"/>
    </row>
    <row r="643" spans="1:17" s="4" customFormat="1" ht="16.5" thickBot="1" x14ac:dyDescent="0.3">
      <c r="A643" s="35" t="s">
        <v>27</v>
      </c>
      <c r="B643" s="31">
        <f>C643*1.27</f>
        <v>10.16</v>
      </c>
      <c r="C643" s="31">
        <v>8</v>
      </c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138"/>
      <c r="Q643" s="139"/>
    </row>
    <row r="644" spans="1:17" s="4" customFormat="1" ht="16.5" thickBot="1" x14ac:dyDescent="0.3">
      <c r="A644" s="35" t="s">
        <v>287</v>
      </c>
      <c r="B644" s="31"/>
      <c r="C644" s="31">
        <f>C643+C642+C641+C640</f>
        <v>125</v>
      </c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138"/>
      <c r="Q644" s="139"/>
    </row>
    <row r="645" spans="1:17" s="4" customFormat="1" ht="16.5" thickBot="1" x14ac:dyDescent="0.3">
      <c r="A645" s="35" t="s">
        <v>109</v>
      </c>
      <c r="B645" s="31">
        <f>C645</f>
        <v>6</v>
      </c>
      <c r="C645" s="31">
        <v>6</v>
      </c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138"/>
      <c r="Q645" s="139"/>
    </row>
    <row r="646" spans="1:17" s="4" customFormat="1" ht="16.5" thickBot="1" x14ac:dyDescent="0.3">
      <c r="A646" s="283" t="s">
        <v>34</v>
      </c>
      <c r="B646" s="34">
        <v>5</v>
      </c>
      <c r="C646" s="34">
        <v>5</v>
      </c>
      <c r="D646" s="256"/>
      <c r="E646" s="284"/>
      <c r="F646" s="284"/>
      <c r="G646" s="284"/>
      <c r="H646" s="284"/>
      <c r="I646" s="145">
        <v>0.06</v>
      </c>
      <c r="J646" s="145">
        <v>17.7</v>
      </c>
      <c r="K646" s="145">
        <v>0.97</v>
      </c>
      <c r="L646" s="145">
        <v>23.19</v>
      </c>
      <c r="M646" s="145">
        <v>63.37</v>
      </c>
      <c r="N646" s="145">
        <v>22.53</v>
      </c>
      <c r="O646" s="145">
        <v>1</v>
      </c>
      <c r="P646" s="138"/>
      <c r="Q646" s="139"/>
    </row>
    <row r="647" spans="1:17" s="4" customFormat="1" ht="16.5" thickBot="1" x14ac:dyDescent="0.3">
      <c r="A647" s="92" t="s">
        <v>288</v>
      </c>
      <c r="B647" s="92"/>
      <c r="C647" s="92"/>
      <c r="D647" s="267">
        <v>180</v>
      </c>
      <c r="E647" s="175">
        <v>3.95</v>
      </c>
      <c r="F647" s="175">
        <v>4.2</v>
      </c>
      <c r="G647" s="175">
        <v>30.8</v>
      </c>
      <c r="H647" s="175">
        <v>138</v>
      </c>
      <c r="I647" s="285"/>
      <c r="J647" s="148"/>
      <c r="K647" s="148"/>
      <c r="L647" s="148"/>
      <c r="M647" s="148"/>
      <c r="N647" s="148"/>
      <c r="O647" s="148"/>
      <c r="P647" s="138"/>
      <c r="Q647" s="139"/>
    </row>
    <row r="648" spans="1:17" s="4" customFormat="1" ht="16.5" thickBot="1" x14ac:dyDescent="0.3">
      <c r="A648" s="35" t="s">
        <v>111</v>
      </c>
      <c r="B648" s="31">
        <f>C648</f>
        <v>47</v>
      </c>
      <c r="C648" s="32">
        <v>47</v>
      </c>
      <c r="D648" s="92"/>
      <c r="E648" s="195"/>
      <c r="F648" s="195"/>
      <c r="G648" s="195"/>
      <c r="H648" s="195"/>
      <c r="I648" s="36"/>
      <c r="J648" s="36"/>
      <c r="K648" s="36"/>
      <c r="L648" s="36"/>
      <c r="M648" s="36"/>
      <c r="N648" s="36"/>
      <c r="O648" s="36"/>
      <c r="P648" s="138"/>
      <c r="Q648" s="139"/>
    </row>
    <row r="649" spans="1:17" s="4" customFormat="1" ht="16.5" thickBot="1" x14ac:dyDescent="0.3">
      <c r="A649" s="35" t="s">
        <v>26</v>
      </c>
      <c r="B649" s="31">
        <f>C649</f>
        <v>8</v>
      </c>
      <c r="C649" s="31">
        <v>8</v>
      </c>
      <c r="D649" s="36"/>
      <c r="E649" s="195"/>
      <c r="F649" s="195"/>
      <c r="G649" s="195"/>
      <c r="H649" s="195"/>
      <c r="I649" s="36"/>
      <c r="J649" s="36"/>
      <c r="K649" s="36"/>
      <c r="L649" s="36"/>
      <c r="M649" s="36"/>
      <c r="N649" s="36"/>
      <c r="O649" s="36"/>
      <c r="P649" s="138"/>
      <c r="Q649" s="139"/>
    </row>
    <row r="650" spans="1:17" s="4" customFormat="1" ht="16.5" thickBot="1" x14ac:dyDescent="0.3">
      <c r="A650" s="55" t="s">
        <v>61</v>
      </c>
      <c r="B650" s="31">
        <f>C650*1.25</f>
        <v>55</v>
      </c>
      <c r="C650" s="31">
        <v>44</v>
      </c>
      <c r="D650" s="36"/>
      <c r="E650" s="195"/>
      <c r="F650" s="195"/>
      <c r="G650" s="195"/>
      <c r="H650" s="195"/>
      <c r="I650" s="36"/>
      <c r="J650" s="36"/>
      <c r="K650" s="36"/>
      <c r="L650" s="36"/>
      <c r="M650" s="36"/>
      <c r="N650" s="36"/>
      <c r="O650" s="36"/>
      <c r="P650" s="138"/>
      <c r="Q650" s="139"/>
    </row>
    <row r="651" spans="1:17" s="4" customFormat="1" ht="16.5" thickBot="1" x14ac:dyDescent="0.3">
      <c r="A651" s="103" t="s">
        <v>62</v>
      </c>
      <c r="B651" s="31">
        <f>C651*1.33</f>
        <v>58.52</v>
      </c>
      <c r="C651" s="31">
        <v>44</v>
      </c>
      <c r="D651" s="36"/>
      <c r="E651" s="195"/>
      <c r="F651" s="195"/>
      <c r="G651" s="195"/>
      <c r="H651" s="195"/>
      <c r="I651" s="36"/>
      <c r="J651" s="36"/>
      <c r="K651" s="36"/>
      <c r="L651" s="36"/>
      <c r="M651" s="36"/>
      <c r="N651" s="36"/>
      <c r="O651" s="36"/>
      <c r="P651" s="138"/>
      <c r="Q651" s="139"/>
    </row>
    <row r="652" spans="1:17" s="4" customFormat="1" ht="16.5" thickBot="1" x14ac:dyDescent="0.3">
      <c r="A652" s="35" t="s">
        <v>289</v>
      </c>
      <c r="B652" s="31"/>
      <c r="C652" s="31">
        <v>40</v>
      </c>
      <c r="D652" s="36"/>
      <c r="E652" s="195"/>
      <c r="F652" s="195"/>
      <c r="G652" s="195"/>
      <c r="H652" s="195"/>
      <c r="I652" s="36"/>
      <c r="J652" s="36"/>
      <c r="K652" s="36"/>
      <c r="L652" s="36"/>
      <c r="M652" s="36"/>
      <c r="N652" s="36"/>
      <c r="O652" s="36"/>
      <c r="P652" s="138"/>
      <c r="Q652" s="139"/>
    </row>
    <row r="653" spans="1:17" s="4" customFormat="1" ht="16.5" thickBot="1" x14ac:dyDescent="0.3">
      <c r="A653" s="35" t="s">
        <v>50</v>
      </c>
      <c r="B653" s="31">
        <f>C653*1.19</f>
        <v>23.799999999999997</v>
      </c>
      <c r="C653" s="31">
        <v>20</v>
      </c>
      <c r="D653" s="36"/>
      <c r="E653" s="195"/>
      <c r="F653" s="195"/>
      <c r="G653" s="195"/>
      <c r="H653" s="195"/>
      <c r="I653" s="36"/>
      <c r="J653" s="36"/>
      <c r="K653" s="36"/>
      <c r="L653" s="36"/>
      <c r="M653" s="36"/>
      <c r="N653" s="36"/>
      <c r="O653" s="36"/>
      <c r="P653" s="138"/>
      <c r="Q653" s="139"/>
    </row>
    <row r="654" spans="1:17" s="4" customFormat="1" ht="16.5" thickBot="1" x14ac:dyDescent="0.3">
      <c r="A654" s="52" t="s">
        <v>290</v>
      </c>
      <c r="B654" s="254"/>
      <c r="C654" s="94">
        <v>10</v>
      </c>
      <c r="D654" s="138"/>
      <c r="E654" s="138"/>
      <c r="F654" s="138"/>
      <c r="G654" s="138"/>
      <c r="H654" s="138"/>
      <c r="I654" s="31">
        <v>0.01</v>
      </c>
      <c r="J654" s="31">
        <v>0</v>
      </c>
      <c r="K654" s="31">
        <v>0.44</v>
      </c>
      <c r="L654" s="31">
        <v>12.85</v>
      </c>
      <c r="M654" s="31">
        <v>10.86</v>
      </c>
      <c r="N654" s="31">
        <v>7.98</v>
      </c>
      <c r="O654" s="31">
        <v>0.28999999999999998</v>
      </c>
      <c r="P654" s="138"/>
      <c r="Q654" s="139"/>
    </row>
    <row r="655" spans="1:17" s="4" customFormat="1" ht="16.5" thickBot="1" x14ac:dyDescent="0.3">
      <c r="A655" s="92" t="s">
        <v>291</v>
      </c>
      <c r="B655" s="138"/>
      <c r="C655" s="282"/>
      <c r="D655" s="56">
        <v>200</v>
      </c>
      <c r="E655" s="175">
        <v>0.3</v>
      </c>
      <c r="F655" s="175">
        <v>0</v>
      </c>
      <c r="G655" s="175">
        <v>27</v>
      </c>
      <c r="H655" s="175">
        <v>109</v>
      </c>
      <c r="I655" s="36"/>
      <c r="J655" s="36"/>
      <c r="K655" s="36"/>
      <c r="L655" s="36"/>
      <c r="M655" s="36"/>
      <c r="N655" s="36"/>
      <c r="O655" s="36"/>
      <c r="P655" s="138"/>
      <c r="Q655" s="139"/>
    </row>
    <row r="656" spans="1:17" s="4" customFormat="1" ht="16.5" thickBot="1" x14ac:dyDescent="0.3">
      <c r="A656" s="44" t="s">
        <v>292</v>
      </c>
      <c r="B656" s="56">
        <v>25</v>
      </c>
      <c r="C656" s="31">
        <v>25</v>
      </c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138"/>
      <c r="Q656" s="139"/>
    </row>
    <row r="657" spans="1:17" s="4" customFormat="1" ht="16.5" thickBot="1" x14ac:dyDescent="0.3">
      <c r="A657" s="35" t="s">
        <v>72</v>
      </c>
      <c r="B657" s="31">
        <f>C657</f>
        <v>10</v>
      </c>
      <c r="C657" s="31">
        <v>10</v>
      </c>
      <c r="D657" s="31"/>
      <c r="E657" s="31"/>
      <c r="F657" s="31"/>
      <c r="G657" s="31"/>
      <c r="H657" s="31"/>
      <c r="I657" s="31">
        <v>28.02</v>
      </c>
      <c r="J657" s="31">
        <v>141.41999999999999</v>
      </c>
      <c r="K657" s="31">
        <v>0</v>
      </c>
      <c r="L657" s="31">
        <v>10.25</v>
      </c>
      <c r="M657" s="31">
        <v>33.25</v>
      </c>
      <c r="N657" s="31">
        <v>10</v>
      </c>
      <c r="O657" s="31">
        <v>0.25</v>
      </c>
      <c r="P657" s="138"/>
      <c r="Q657" s="139"/>
    </row>
    <row r="658" spans="1:17" s="4" customFormat="1" ht="16.5" thickBot="1" x14ac:dyDescent="0.3">
      <c r="A658" s="110" t="s">
        <v>74</v>
      </c>
      <c r="B658" s="31">
        <v>30</v>
      </c>
      <c r="C658" s="31">
        <v>30</v>
      </c>
      <c r="D658" s="31">
        <v>30</v>
      </c>
      <c r="E658" s="31">
        <v>2.58</v>
      </c>
      <c r="F658" s="31">
        <v>0.42</v>
      </c>
      <c r="G658" s="31">
        <v>14.01</v>
      </c>
      <c r="H658" s="31">
        <v>70.709999999999994</v>
      </c>
      <c r="I658" s="31">
        <v>17.100000000000001</v>
      </c>
      <c r="J658" s="108">
        <v>87</v>
      </c>
      <c r="K658" s="31">
        <v>0.44</v>
      </c>
      <c r="L658" s="31">
        <v>10.75</v>
      </c>
      <c r="M658" s="31">
        <v>48.25</v>
      </c>
      <c r="N658" s="31">
        <v>14.38</v>
      </c>
      <c r="O658" s="31">
        <v>1.19</v>
      </c>
      <c r="P658" s="138"/>
      <c r="Q658" s="139"/>
    </row>
    <row r="659" spans="1:17" s="4" customFormat="1" ht="16.5" thickBot="1" x14ac:dyDescent="0.3">
      <c r="A659" s="110" t="s">
        <v>73</v>
      </c>
      <c r="B659" s="31">
        <v>50</v>
      </c>
      <c r="C659" s="31">
        <v>50</v>
      </c>
      <c r="D659" s="31">
        <v>50</v>
      </c>
      <c r="E659" s="31">
        <v>3.3</v>
      </c>
      <c r="F659" s="31">
        <v>0.6</v>
      </c>
      <c r="G659" s="31">
        <v>17.100000000000001</v>
      </c>
      <c r="H659" s="108">
        <v>87</v>
      </c>
      <c r="I659" s="31">
        <v>0.03</v>
      </c>
      <c r="J659" s="31">
        <v>0</v>
      </c>
      <c r="K659" s="31">
        <v>0.2</v>
      </c>
      <c r="L659" s="31">
        <v>16</v>
      </c>
      <c r="M659" s="31">
        <v>11</v>
      </c>
      <c r="N659" s="31">
        <v>9</v>
      </c>
      <c r="O659" s="31">
        <v>2.2000000000000002</v>
      </c>
      <c r="P659" s="138"/>
      <c r="Q659" s="139"/>
    </row>
    <row r="660" spans="1:17" s="4" customFormat="1" ht="16.5" thickBot="1" x14ac:dyDescent="0.3">
      <c r="A660" s="110" t="s">
        <v>75</v>
      </c>
      <c r="B660" s="34"/>
      <c r="C660" s="34"/>
      <c r="D660" s="34">
        <v>140</v>
      </c>
      <c r="E660" s="150">
        <v>2.2000000000000002</v>
      </c>
      <c r="F660" s="150">
        <v>4</v>
      </c>
      <c r="G660" s="150">
        <v>10</v>
      </c>
      <c r="H660" s="150">
        <v>78</v>
      </c>
      <c r="I660" s="31"/>
      <c r="J660" s="31"/>
      <c r="K660" s="31"/>
      <c r="L660" s="31"/>
      <c r="M660" s="31"/>
      <c r="N660" s="31"/>
      <c r="O660" s="31"/>
      <c r="P660" s="138"/>
      <c r="Q660" s="139"/>
    </row>
    <row r="661" spans="1:17" s="4" customFormat="1" ht="16.5" thickBot="1" x14ac:dyDescent="0.3">
      <c r="A661" s="286" t="s">
        <v>76</v>
      </c>
      <c r="B661" s="287"/>
      <c r="C661" s="287"/>
      <c r="D661" s="288">
        <f>D660+D659+D658+D655+D647+D639+D624+250</f>
        <v>1050</v>
      </c>
      <c r="E661" s="289">
        <f>SUM(E624:E660)</f>
        <v>31.47</v>
      </c>
      <c r="F661" s="289">
        <f>SUM(F624:F660)</f>
        <v>29.776</v>
      </c>
      <c r="G661" s="289">
        <f>SUM(G624:G660)</f>
        <v>118.76300000000001</v>
      </c>
      <c r="H661" s="289">
        <f>SUM(H624:H660)</f>
        <v>847.40000000000009</v>
      </c>
      <c r="I661" s="31">
        <v>0.69499999999999995</v>
      </c>
      <c r="J661" s="31" t="s">
        <v>293</v>
      </c>
      <c r="K661" s="31">
        <v>8.6999999999999993</v>
      </c>
      <c r="L661" s="31" t="s">
        <v>294</v>
      </c>
      <c r="M661" s="31" t="s">
        <v>295</v>
      </c>
      <c r="N661" s="31" t="s">
        <v>296</v>
      </c>
      <c r="O661" s="31">
        <v>10.82</v>
      </c>
      <c r="P661" s="138"/>
      <c r="Q661" s="139"/>
    </row>
    <row r="662" spans="1:17" s="4" customFormat="1" ht="16.5" thickBot="1" x14ac:dyDescent="0.3">
      <c r="A662" s="290" t="s">
        <v>77</v>
      </c>
      <c r="B662" s="291"/>
      <c r="C662" s="292"/>
      <c r="D662" s="293">
        <f>D661+D619</f>
        <v>1745</v>
      </c>
      <c r="E662" s="294">
        <f>E661+E619</f>
        <v>49.67</v>
      </c>
      <c r="F662" s="294">
        <f>F661+F619</f>
        <v>49.845999999999997</v>
      </c>
      <c r="G662" s="294">
        <f>G661+G619</f>
        <v>213.59300000000002</v>
      </c>
      <c r="H662" s="294">
        <f>H661+H619</f>
        <v>1519.96</v>
      </c>
      <c r="I662" s="141"/>
      <c r="J662" s="141"/>
      <c r="K662" s="141"/>
      <c r="L662" s="141"/>
      <c r="M662" s="141"/>
      <c r="N662" s="141"/>
      <c r="O662" s="87"/>
      <c r="P662" s="138"/>
      <c r="Q662" s="139"/>
    </row>
    <row r="663" spans="1:17" s="4" customFormat="1" ht="16.5" thickBot="1" x14ac:dyDescent="0.3">
      <c r="A663" s="295" t="s">
        <v>297</v>
      </c>
      <c r="B663" s="296"/>
      <c r="C663" s="296"/>
      <c r="D663" s="296"/>
      <c r="E663" s="296"/>
      <c r="F663" s="296"/>
      <c r="G663" s="296"/>
      <c r="H663" s="297"/>
      <c r="I663" s="141"/>
      <c r="J663" s="141"/>
      <c r="K663" s="141"/>
      <c r="L663" s="141"/>
      <c r="M663" s="141"/>
      <c r="N663" s="141"/>
      <c r="O663" s="87"/>
      <c r="P663" s="138"/>
      <c r="Q663" s="139"/>
    </row>
    <row r="664" spans="1:17" s="4" customFormat="1" ht="16.5" thickBot="1" x14ac:dyDescent="0.3">
      <c r="A664" s="261" t="s">
        <v>6</v>
      </c>
      <c r="B664" s="298" t="s">
        <v>2</v>
      </c>
      <c r="C664" s="168" t="s">
        <v>3</v>
      </c>
      <c r="D664" s="299" t="s">
        <v>4</v>
      </c>
      <c r="E664" s="224"/>
      <c r="F664" s="224"/>
      <c r="G664" s="224"/>
      <c r="H664" s="32"/>
      <c r="I664" s="142"/>
      <c r="J664" s="142"/>
      <c r="K664" s="142"/>
      <c r="L664" s="142"/>
      <c r="M664" s="142"/>
      <c r="N664" s="142"/>
      <c r="O664" s="143"/>
      <c r="P664" s="138"/>
      <c r="Q664" s="139"/>
    </row>
    <row r="665" spans="1:17" s="4" customFormat="1" ht="16.5" thickBot="1" x14ac:dyDescent="0.3">
      <c r="A665" s="300"/>
      <c r="B665" s="298"/>
      <c r="C665" s="168"/>
      <c r="D665" s="145" t="s">
        <v>7</v>
      </c>
      <c r="E665" s="145" t="s">
        <v>8</v>
      </c>
      <c r="F665" s="145" t="s">
        <v>9</v>
      </c>
      <c r="G665" s="145" t="s">
        <v>10</v>
      </c>
      <c r="H665" s="145" t="s">
        <v>11</v>
      </c>
      <c r="I665" s="50"/>
      <c r="J665" s="50"/>
      <c r="K665" s="51"/>
      <c r="L665" s="95" t="s">
        <v>13</v>
      </c>
      <c r="M665" s="50"/>
      <c r="N665" s="50"/>
      <c r="O665" s="51"/>
      <c r="P665" s="138"/>
      <c r="Q665" s="139"/>
    </row>
    <row r="666" spans="1:17" s="4" customFormat="1" ht="16.5" thickBot="1" x14ac:dyDescent="0.3">
      <c r="A666" s="266"/>
      <c r="B666" s="285"/>
      <c r="C666" s="149"/>
      <c r="D666" s="148"/>
      <c r="E666" s="148"/>
      <c r="F666" s="148"/>
      <c r="G666" s="148"/>
      <c r="H666" s="148"/>
      <c r="I666" s="31" t="s">
        <v>15</v>
      </c>
      <c r="J666" s="31" t="s">
        <v>16</v>
      </c>
      <c r="K666" s="31" t="s">
        <v>17</v>
      </c>
      <c r="L666" s="31" t="s">
        <v>18</v>
      </c>
      <c r="M666" s="31" t="s">
        <v>19</v>
      </c>
      <c r="N666" s="31" t="s">
        <v>20</v>
      </c>
      <c r="O666" s="31" t="s">
        <v>21</v>
      </c>
      <c r="P666" s="138"/>
      <c r="Q666" s="139"/>
    </row>
    <row r="667" spans="1:17" s="4" customFormat="1" ht="16.5" thickBot="1" x14ac:dyDescent="0.3">
      <c r="A667" s="47" t="s">
        <v>298</v>
      </c>
      <c r="B667" s="282"/>
      <c r="C667" s="282"/>
      <c r="D667" s="31" t="s">
        <v>249</v>
      </c>
      <c r="E667" s="31">
        <v>5.81</v>
      </c>
      <c r="F667" s="31">
        <v>4.63</v>
      </c>
      <c r="G667" s="31">
        <v>47.67</v>
      </c>
      <c r="H667" s="31">
        <v>263.62</v>
      </c>
      <c r="I667" s="36"/>
      <c r="J667" s="36"/>
      <c r="K667" s="36"/>
      <c r="L667" s="36"/>
      <c r="M667" s="36"/>
      <c r="N667" s="36"/>
      <c r="O667" s="36"/>
      <c r="P667" s="138"/>
      <c r="Q667" s="139"/>
    </row>
    <row r="668" spans="1:17" s="4" customFormat="1" ht="16.5" thickBot="1" x14ac:dyDescent="0.3">
      <c r="A668" s="35" t="s">
        <v>299</v>
      </c>
      <c r="B668" s="31">
        <v>43</v>
      </c>
      <c r="C668" s="31">
        <v>43</v>
      </c>
      <c r="D668" s="36"/>
      <c r="E668" s="36"/>
      <c r="F668" s="36"/>
      <c r="G668" s="36"/>
      <c r="H668" s="31"/>
      <c r="I668" s="36"/>
      <c r="J668" s="36"/>
      <c r="K668" s="36"/>
      <c r="L668" s="36"/>
      <c r="M668" s="36"/>
      <c r="N668" s="36"/>
      <c r="O668" s="36"/>
      <c r="P668" s="138"/>
      <c r="Q668" s="139"/>
    </row>
    <row r="669" spans="1:17" s="4" customFormat="1" ht="16.5" thickBot="1" x14ac:dyDescent="0.3">
      <c r="A669" s="35" t="s">
        <v>35</v>
      </c>
      <c r="B669" s="31">
        <f>C669</f>
        <v>170</v>
      </c>
      <c r="C669" s="31">
        <v>170</v>
      </c>
      <c r="D669" s="36"/>
      <c r="E669" s="36"/>
      <c r="F669" s="36"/>
      <c r="G669" s="36"/>
      <c r="H669" s="31"/>
      <c r="I669" s="36"/>
      <c r="J669" s="36"/>
      <c r="K669" s="36"/>
      <c r="L669" s="36"/>
      <c r="M669" s="36"/>
      <c r="N669" s="36"/>
      <c r="O669" s="36"/>
      <c r="P669" s="138"/>
      <c r="Q669" s="139"/>
    </row>
    <row r="670" spans="1:17" s="4" customFormat="1" ht="16.5" thickBot="1" x14ac:dyDescent="0.3">
      <c r="A670" s="35" t="s">
        <v>25</v>
      </c>
      <c r="B670" s="31">
        <v>10</v>
      </c>
      <c r="C670" s="31">
        <v>10</v>
      </c>
      <c r="D670" s="158"/>
      <c r="E670" s="158"/>
      <c r="F670" s="158"/>
      <c r="G670" s="158"/>
      <c r="H670" s="31"/>
      <c r="I670" s="36"/>
      <c r="J670" s="36"/>
      <c r="K670" s="36"/>
      <c r="L670" s="36"/>
      <c r="M670" s="36"/>
      <c r="N670" s="36"/>
      <c r="O670" s="36"/>
      <c r="P670" s="138"/>
      <c r="Q670" s="139"/>
    </row>
    <row r="671" spans="1:17" s="4" customFormat="1" ht="16.5" thickBot="1" x14ac:dyDescent="0.3">
      <c r="A671" s="35" t="s">
        <v>26</v>
      </c>
      <c r="B671" s="34">
        <v>5</v>
      </c>
      <c r="C671" s="71">
        <v>5</v>
      </c>
      <c r="D671" s="282"/>
      <c r="E671" s="282"/>
      <c r="F671" s="282"/>
      <c r="G671" s="282"/>
      <c r="H671" s="31"/>
      <c r="I671" s="31" t="s">
        <v>205</v>
      </c>
      <c r="J671" s="31" t="s">
        <v>300</v>
      </c>
      <c r="K671" s="31">
        <v>0</v>
      </c>
      <c r="L671" s="31" t="s">
        <v>301</v>
      </c>
      <c r="M671" s="31" t="s">
        <v>302</v>
      </c>
      <c r="N671" s="31" t="s">
        <v>303</v>
      </c>
      <c r="O671" s="31" t="s">
        <v>304</v>
      </c>
      <c r="P671" s="138"/>
      <c r="Q671" s="139"/>
    </row>
    <row r="672" spans="1:17" s="4" customFormat="1" ht="16.5" thickBot="1" x14ac:dyDescent="0.3">
      <c r="A672" s="47" t="s">
        <v>305</v>
      </c>
      <c r="B672" s="301">
        <f>C672*1.08</f>
        <v>43.2</v>
      </c>
      <c r="C672" s="301">
        <v>40</v>
      </c>
      <c r="D672" s="31">
        <v>40</v>
      </c>
      <c r="E672" s="108">
        <v>8</v>
      </c>
      <c r="F672" s="108">
        <v>11.33</v>
      </c>
      <c r="G672" s="108">
        <v>0</v>
      </c>
      <c r="H672" s="108">
        <v>108</v>
      </c>
      <c r="I672" s="36"/>
      <c r="J672" s="36"/>
      <c r="K672" s="36"/>
      <c r="L672" s="36"/>
      <c r="M672" s="36"/>
      <c r="N672" s="36"/>
      <c r="O672" s="36"/>
      <c r="P672" s="138"/>
      <c r="Q672" s="139"/>
    </row>
    <row r="673" spans="1:17" s="4" customFormat="1" ht="16.5" thickBot="1" x14ac:dyDescent="0.3">
      <c r="A673" s="110" t="s">
        <v>74</v>
      </c>
      <c r="B673" s="31">
        <v>60</v>
      </c>
      <c r="C673" s="31">
        <v>60</v>
      </c>
      <c r="D673" s="31">
        <v>60</v>
      </c>
      <c r="E673" s="31">
        <v>5.16</v>
      </c>
      <c r="F673" s="31">
        <v>0.84</v>
      </c>
      <c r="G673" s="31">
        <v>28.02</v>
      </c>
      <c r="H673" s="31">
        <v>141.41999999999999</v>
      </c>
      <c r="I673" s="36"/>
      <c r="J673" s="36"/>
      <c r="K673" s="36"/>
      <c r="L673" s="36"/>
      <c r="M673" s="36"/>
      <c r="N673" s="36"/>
      <c r="O673" s="36"/>
      <c r="P673" s="138"/>
      <c r="Q673" s="139"/>
    </row>
    <row r="674" spans="1:17" s="4" customFormat="1" ht="16.5" thickBot="1" x14ac:dyDescent="0.3">
      <c r="A674" s="253" t="s">
        <v>306</v>
      </c>
      <c r="B674" s="301">
        <f>C674*1.05</f>
        <v>210</v>
      </c>
      <c r="C674" s="301">
        <v>200</v>
      </c>
      <c r="D674" s="31">
        <v>200</v>
      </c>
      <c r="E674" s="31">
        <v>3.22</v>
      </c>
      <c r="F674" s="108">
        <v>2.5</v>
      </c>
      <c r="G674" s="108">
        <v>12</v>
      </c>
      <c r="H674" s="226">
        <v>98.3</v>
      </c>
      <c r="I674" s="91"/>
      <c r="J674" s="91"/>
      <c r="K674" s="28"/>
      <c r="L674" s="30"/>
      <c r="M674" s="91"/>
      <c r="N674" s="91"/>
      <c r="O674" s="91"/>
      <c r="P674" s="91"/>
      <c r="Q674" s="139"/>
    </row>
    <row r="675" spans="1:17" s="4" customFormat="1" ht="16.5" thickBot="1" x14ac:dyDescent="0.3">
      <c r="A675" s="116" t="s">
        <v>44</v>
      </c>
      <c r="B675" s="117"/>
      <c r="C675" s="223"/>
      <c r="D675" s="257">
        <f>D674+D673+D672+255</f>
        <v>555</v>
      </c>
      <c r="E675" s="202">
        <f>SUM(E667:E674)</f>
        <v>22.189999999999998</v>
      </c>
      <c r="F675" s="203">
        <f>SUM(F667:F674)</f>
        <v>19.3</v>
      </c>
      <c r="G675" s="203">
        <f>SUM(G667:G674)</f>
        <v>87.69</v>
      </c>
      <c r="H675" s="203">
        <f>SUM(H667:H674)</f>
        <v>611.33999999999992</v>
      </c>
      <c r="I675" s="141"/>
      <c r="J675" s="141"/>
      <c r="K675" s="141"/>
      <c r="L675" s="141"/>
      <c r="M675" s="141"/>
      <c r="N675" s="141"/>
      <c r="O675" s="141"/>
      <c r="P675" s="87"/>
      <c r="Q675" s="139"/>
    </row>
    <row r="676" spans="1:17" s="4" customFormat="1" ht="16.5" thickBot="1" x14ac:dyDescent="0.3">
      <c r="A676" s="302" t="s">
        <v>307</v>
      </c>
      <c r="B676" s="303"/>
      <c r="C676" s="303"/>
      <c r="D676" s="303"/>
      <c r="E676" s="303"/>
      <c r="F676" s="303"/>
      <c r="G676" s="303"/>
      <c r="H676" s="303"/>
      <c r="I676" s="141"/>
      <c r="J676" s="141"/>
      <c r="K676" s="141"/>
      <c r="L676" s="141"/>
      <c r="M676" s="141"/>
      <c r="N676" s="141"/>
      <c r="O676" s="141"/>
      <c r="P676" s="87"/>
      <c r="Q676" s="139"/>
    </row>
    <row r="677" spans="1:17" s="4" customFormat="1" ht="16.5" thickBot="1" x14ac:dyDescent="0.3">
      <c r="A677" s="261" t="s">
        <v>6</v>
      </c>
      <c r="B677" s="261" t="s">
        <v>2</v>
      </c>
      <c r="C677" s="304" t="s">
        <v>3</v>
      </c>
      <c r="D677" s="305" t="s">
        <v>4</v>
      </c>
      <c r="E677" s="306"/>
      <c r="F677" s="306"/>
      <c r="G677" s="306"/>
      <c r="H677" s="307"/>
      <c r="I677" s="142"/>
      <c r="J677" s="142"/>
      <c r="K677" s="142"/>
      <c r="L677" s="142"/>
      <c r="M677" s="142"/>
      <c r="N677" s="142"/>
      <c r="O677" s="142"/>
      <c r="P677" s="143"/>
      <c r="Q677" s="139"/>
    </row>
    <row r="678" spans="1:17" s="4" customFormat="1" ht="16.5" thickBot="1" x14ac:dyDescent="0.3">
      <c r="A678" s="300"/>
      <c r="B678" s="300"/>
      <c r="C678" s="308"/>
      <c r="D678" s="204" t="s">
        <v>7</v>
      </c>
      <c r="E678" s="204" t="s">
        <v>8</v>
      </c>
      <c r="F678" s="204" t="s">
        <v>9</v>
      </c>
      <c r="G678" s="204" t="s">
        <v>10</v>
      </c>
      <c r="H678" s="204" t="s">
        <v>11</v>
      </c>
      <c r="I678" s="50"/>
      <c r="J678" s="50"/>
      <c r="K678" s="51"/>
      <c r="L678" s="95" t="s">
        <v>13</v>
      </c>
      <c r="M678" s="50"/>
      <c r="N678" s="50"/>
      <c r="O678" s="50"/>
      <c r="P678" s="51"/>
      <c r="Q678" s="139"/>
    </row>
    <row r="679" spans="1:17" s="4" customFormat="1" ht="16.5" thickBot="1" x14ac:dyDescent="0.3">
      <c r="A679" s="266"/>
      <c r="B679" s="266"/>
      <c r="C679" s="308"/>
      <c r="D679" s="148"/>
      <c r="E679" s="148"/>
      <c r="F679" s="148"/>
      <c r="G679" s="148"/>
      <c r="H679" s="148"/>
      <c r="I679" s="31" t="s">
        <v>15</v>
      </c>
      <c r="J679" s="31" t="s">
        <v>16</v>
      </c>
      <c r="K679" s="31" t="s">
        <v>17</v>
      </c>
      <c r="L679" s="28" t="s">
        <v>18</v>
      </c>
      <c r="M679" s="30"/>
      <c r="N679" s="31" t="s">
        <v>19</v>
      </c>
      <c r="O679" s="31" t="s">
        <v>20</v>
      </c>
      <c r="P679" s="31" t="s">
        <v>21</v>
      </c>
      <c r="Q679" s="139"/>
    </row>
    <row r="680" spans="1:17" s="4" customFormat="1" ht="16.5" thickBot="1" x14ac:dyDescent="0.3">
      <c r="A680" s="28" t="s">
        <v>93</v>
      </c>
      <c r="B680" s="29"/>
      <c r="C680" s="30"/>
      <c r="D680" s="31">
        <v>100</v>
      </c>
      <c r="E680" s="31">
        <v>1.54</v>
      </c>
      <c r="F680" s="31">
        <v>8.15</v>
      </c>
      <c r="G680" s="108">
        <v>7.1</v>
      </c>
      <c r="H680" s="108">
        <v>107</v>
      </c>
      <c r="I680" s="36"/>
      <c r="J680" s="36"/>
      <c r="K680" s="36"/>
      <c r="L680" s="28"/>
      <c r="M680" s="30"/>
      <c r="N680" s="36"/>
      <c r="O680" s="36"/>
      <c r="P680" s="36"/>
      <c r="Q680" s="139"/>
    </row>
    <row r="681" spans="1:17" s="4" customFormat="1" ht="16.5" thickBot="1" x14ac:dyDescent="0.3">
      <c r="A681" s="35" t="s">
        <v>56</v>
      </c>
      <c r="B681" s="31">
        <f>C681*1.33</f>
        <v>26.6</v>
      </c>
      <c r="C681" s="31">
        <v>20</v>
      </c>
      <c r="D681" s="36"/>
      <c r="E681" s="36"/>
      <c r="F681" s="36"/>
      <c r="G681" s="36"/>
      <c r="H681" s="36"/>
      <c r="I681" s="36"/>
      <c r="J681" s="36"/>
      <c r="K681" s="36"/>
      <c r="L681" s="28"/>
      <c r="M681" s="30"/>
      <c r="N681" s="36"/>
      <c r="O681" s="36"/>
      <c r="P681" s="36"/>
      <c r="Q681" s="139"/>
    </row>
    <row r="682" spans="1:17" s="4" customFormat="1" ht="16.5" thickBot="1" x14ac:dyDescent="0.3">
      <c r="A682" s="35" t="s">
        <v>57</v>
      </c>
      <c r="B682" s="31">
        <f>C682*1.43</f>
        <v>28.599999999999998</v>
      </c>
      <c r="C682" s="31">
        <v>20</v>
      </c>
      <c r="D682" s="36"/>
      <c r="E682" s="36"/>
      <c r="F682" s="36"/>
      <c r="G682" s="36"/>
      <c r="H682" s="36"/>
      <c r="I682" s="36"/>
      <c r="J682" s="36"/>
      <c r="K682" s="36"/>
      <c r="L682" s="253"/>
      <c r="M682" s="91"/>
      <c r="N682" s="36"/>
      <c r="O682" s="36"/>
      <c r="P682" s="36"/>
      <c r="Q682" s="139"/>
    </row>
    <row r="683" spans="1:17" s="4" customFormat="1" ht="16.5" thickBot="1" x14ac:dyDescent="0.3">
      <c r="A683" s="35" t="s">
        <v>58</v>
      </c>
      <c r="B683" s="31">
        <f>C683*1.54</f>
        <v>30.8</v>
      </c>
      <c r="C683" s="31">
        <v>20</v>
      </c>
      <c r="D683" s="36"/>
      <c r="E683" s="36"/>
      <c r="F683" s="36"/>
      <c r="G683" s="36"/>
      <c r="H683" s="36"/>
      <c r="I683" s="36"/>
      <c r="J683" s="36"/>
      <c r="K683" s="36"/>
      <c r="L683" s="253"/>
      <c r="M683" s="91"/>
      <c r="N683" s="36"/>
      <c r="O683" s="36"/>
      <c r="P683" s="36"/>
      <c r="Q683" s="139"/>
    </row>
    <row r="684" spans="1:17" s="4" customFormat="1" ht="16.5" thickBot="1" x14ac:dyDescent="0.3">
      <c r="A684" s="35" t="s">
        <v>59</v>
      </c>
      <c r="B684" s="31">
        <f>C684*1.67</f>
        <v>33.4</v>
      </c>
      <c r="C684" s="31">
        <v>20</v>
      </c>
      <c r="D684" s="36"/>
      <c r="E684" s="36"/>
      <c r="F684" s="36"/>
      <c r="G684" s="36"/>
      <c r="H684" s="36"/>
      <c r="I684" s="36"/>
      <c r="J684" s="36"/>
      <c r="K684" s="36"/>
      <c r="L684" s="253"/>
      <c r="M684" s="91"/>
      <c r="N684" s="36"/>
      <c r="O684" s="36"/>
      <c r="P684" s="36"/>
      <c r="Q684" s="139"/>
    </row>
    <row r="685" spans="1:17" s="4" customFormat="1" ht="16.5" thickBot="1" x14ac:dyDescent="0.3">
      <c r="A685" s="35" t="s">
        <v>94</v>
      </c>
      <c r="B685" s="31"/>
      <c r="C685" s="31">
        <f>C684*1.09</f>
        <v>21.8</v>
      </c>
      <c r="D685" s="36"/>
      <c r="E685" s="36"/>
      <c r="F685" s="36"/>
      <c r="G685" s="36"/>
      <c r="H685" s="36"/>
      <c r="I685" s="36"/>
      <c r="J685" s="36"/>
      <c r="K685" s="36"/>
      <c r="L685" s="253"/>
      <c r="M685" s="91"/>
      <c r="N685" s="36"/>
      <c r="O685" s="36"/>
      <c r="P685" s="36"/>
      <c r="Q685" s="139"/>
    </row>
    <row r="686" spans="1:17" s="4" customFormat="1" ht="16.5" thickBot="1" x14ac:dyDescent="0.3">
      <c r="A686" s="35" t="s">
        <v>95</v>
      </c>
      <c r="B686" s="31">
        <f>C686*1.25</f>
        <v>18.75</v>
      </c>
      <c r="C686" s="31">
        <v>15</v>
      </c>
      <c r="D686" s="36"/>
      <c r="E686" s="36"/>
      <c r="F686" s="36"/>
      <c r="G686" s="36"/>
      <c r="H686" s="36"/>
      <c r="I686" s="36"/>
      <c r="J686" s="36"/>
      <c r="K686" s="36"/>
      <c r="L686" s="253"/>
      <c r="M686" s="91"/>
      <c r="N686" s="36"/>
      <c r="O686" s="36"/>
      <c r="P686" s="36"/>
      <c r="Q686" s="139"/>
    </row>
    <row r="687" spans="1:17" s="4" customFormat="1" ht="16.5" thickBot="1" x14ac:dyDescent="0.3">
      <c r="A687" s="52" t="s">
        <v>96</v>
      </c>
      <c r="B687" s="31">
        <f>C687*1.33</f>
        <v>19.950000000000003</v>
      </c>
      <c r="C687" s="31">
        <v>15</v>
      </c>
      <c r="D687" s="36"/>
      <c r="E687" s="36"/>
      <c r="F687" s="36"/>
      <c r="G687" s="36"/>
      <c r="H687" s="36"/>
      <c r="I687" s="36"/>
      <c r="J687" s="36"/>
      <c r="K687" s="36"/>
      <c r="L687" s="253"/>
      <c r="M687" s="91"/>
      <c r="N687" s="36"/>
      <c r="O687" s="36"/>
      <c r="P687" s="36"/>
      <c r="Q687" s="139"/>
    </row>
    <row r="688" spans="1:17" s="4" customFormat="1" ht="16.5" thickBot="1" x14ac:dyDescent="0.3">
      <c r="A688" s="55" t="s">
        <v>97</v>
      </c>
      <c r="B688" s="31"/>
      <c r="C688" s="31">
        <f>C687*1.09</f>
        <v>16.350000000000001</v>
      </c>
      <c r="D688" s="36"/>
      <c r="E688" s="36"/>
      <c r="F688" s="36"/>
      <c r="G688" s="36"/>
      <c r="H688" s="36"/>
      <c r="I688" s="36"/>
      <c r="J688" s="36"/>
      <c r="K688" s="36"/>
      <c r="L688" s="253"/>
      <c r="M688" s="91"/>
      <c r="N688" s="36"/>
      <c r="O688" s="36"/>
      <c r="P688" s="36"/>
      <c r="Q688" s="139"/>
    </row>
    <row r="689" spans="1:17" s="4" customFormat="1" ht="16.5" thickBot="1" x14ac:dyDescent="0.3">
      <c r="A689" s="55" t="s">
        <v>61</v>
      </c>
      <c r="B689" s="31">
        <f>C689*1.25</f>
        <v>12.5</v>
      </c>
      <c r="C689" s="31">
        <v>10</v>
      </c>
      <c r="D689" s="36"/>
      <c r="E689" s="36"/>
      <c r="F689" s="36"/>
      <c r="G689" s="36"/>
      <c r="H689" s="36"/>
      <c r="I689" s="36"/>
      <c r="J689" s="36"/>
      <c r="K689" s="36"/>
      <c r="L689" s="253"/>
      <c r="M689" s="91"/>
      <c r="N689" s="36"/>
      <c r="O689" s="36"/>
      <c r="P689" s="36"/>
      <c r="Q689" s="139"/>
    </row>
    <row r="690" spans="1:17" s="4" customFormat="1" ht="16.5" thickBot="1" x14ac:dyDescent="0.3">
      <c r="A690" s="103" t="s">
        <v>62</v>
      </c>
      <c r="B690" s="31">
        <f>C690*1.33</f>
        <v>13.3</v>
      </c>
      <c r="C690" s="31">
        <v>10</v>
      </c>
      <c r="D690" s="36"/>
      <c r="E690" s="36"/>
      <c r="F690" s="36"/>
      <c r="G690" s="36"/>
      <c r="H690" s="36"/>
      <c r="I690" s="36"/>
      <c r="J690" s="36"/>
      <c r="K690" s="36"/>
      <c r="L690" s="253"/>
      <c r="M690" s="91"/>
      <c r="N690" s="36"/>
      <c r="O690" s="36"/>
      <c r="P690" s="36"/>
      <c r="Q690" s="139"/>
    </row>
    <row r="691" spans="1:17" s="4" customFormat="1" ht="16.5" thickBot="1" x14ac:dyDescent="0.3">
      <c r="A691" s="55" t="s">
        <v>98</v>
      </c>
      <c r="B691" s="31"/>
      <c r="C691" s="31">
        <f>C690*1.09</f>
        <v>10.9</v>
      </c>
      <c r="D691" s="36"/>
      <c r="E691" s="36"/>
      <c r="F691" s="36"/>
      <c r="G691" s="36"/>
      <c r="H691" s="36"/>
      <c r="I691" s="36"/>
      <c r="J691" s="36"/>
      <c r="K691" s="36"/>
      <c r="L691" s="28"/>
      <c r="M691" s="30"/>
      <c r="N691" s="36"/>
      <c r="O691" s="36"/>
      <c r="P691" s="36"/>
      <c r="Q691" s="139"/>
    </row>
    <row r="692" spans="1:17" s="4" customFormat="1" ht="16.5" thickBot="1" x14ac:dyDescent="0.3">
      <c r="A692" s="55" t="s">
        <v>63</v>
      </c>
      <c r="B692" s="31">
        <v>31.25</v>
      </c>
      <c r="C692" s="31">
        <v>15</v>
      </c>
      <c r="D692" s="36"/>
      <c r="E692" s="36"/>
      <c r="F692" s="36"/>
      <c r="G692" s="36"/>
      <c r="H692" s="36"/>
      <c r="I692" s="36"/>
      <c r="J692" s="36"/>
      <c r="K692" s="36"/>
      <c r="L692" s="28"/>
      <c r="M692" s="30"/>
      <c r="N692" s="36"/>
      <c r="O692" s="36"/>
      <c r="P692" s="36"/>
      <c r="Q692" s="139"/>
    </row>
    <row r="693" spans="1:17" s="4" customFormat="1" ht="16.5" thickBot="1" x14ac:dyDescent="0.3">
      <c r="A693" s="35" t="s">
        <v>99</v>
      </c>
      <c r="B693" s="31">
        <v>37.5</v>
      </c>
      <c r="C693" s="31">
        <v>15</v>
      </c>
      <c r="D693" s="36"/>
      <c r="E693" s="36"/>
      <c r="F693" s="36"/>
      <c r="G693" s="36"/>
      <c r="H693" s="36"/>
      <c r="I693" s="36"/>
      <c r="J693" s="36"/>
      <c r="K693" s="36"/>
      <c r="L693" s="28"/>
      <c r="M693" s="30"/>
      <c r="N693" s="36"/>
      <c r="O693" s="36"/>
      <c r="P693" s="36"/>
      <c r="Q693" s="139"/>
    </row>
    <row r="694" spans="1:17" s="4" customFormat="1" ht="16.5" thickBot="1" x14ac:dyDescent="0.3">
      <c r="A694" s="35" t="s">
        <v>100</v>
      </c>
      <c r="B694" s="31">
        <v>18.75</v>
      </c>
      <c r="C694" s="31">
        <v>10</v>
      </c>
      <c r="D694" s="36"/>
      <c r="E694" s="36"/>
      <c r="F694" s="36"/>
      <c r="G694" s="36"/>
      <c r="H694" s="36"/>
      <c r="I694" s="36"/>
      <c r="J694" s="36"/>
      <c r="K694" s="36"/>
      <c r="L694" s="28"/>
      <c r="M694" s="30"/>
      <c r="N694" s="36"/>
      <c r="O694" s="36"/>
      <c r="P694" s="36"/>
      <c r="Q694" s="139"/>
    </row>
    <row r="695" spans="1:17" s="4" customFormat="1" ht="16.5" thickBot="1" x14ac:dyDescent="0.3">
      <c r="A695" s="35" t="s">
        <v>101</v>
      </c>
      <c r="B695" s="31">
        <v>17.8</v>
      </c>
      <c r="C695" s="31">
        <v>10</v>
      </c>
      <c r="D695" s="36"/>
      <c r="E695" s="36"/>
      <c r="F695" s="36"/>
      <c r="G695" s="36"/>
      <c r="H695" s="36"/>
      <c r="I695" s="36"/>
      <c r="J695" s="36"/>
      <c r="K695" s="36"/>
      <c r="L695" s="28"/>
      <c r="M695" s="30"/>
      <c r="N695" s="36"/>
      <c r="O695" s="36"/>
      <c r="P695" s="36"/>
      <c r="Q695" s="139"/>
    </row>
    <row r="696" spans="1:17" s="4" customFormat="1" ht="16.5" thickBot="1" x14ac:dyDescent="0.3">
      <c r="A696" s="35" t="s">
        <v>34</v>
      </c>
      <c r="B696" s="31">
        <v>10</v>
      </c>
      <c r="C696" s="31">
        <v>10</v>
      </c>
      <c r="D696" s="36"/>
      <c r="E696" s="158"/>
      <c r="F696" s="36"/>
      <c r="G696" s="36"/>
      <c r="H696" s="158"/>
      <c r="I696" s="36"/>
      <c r="J696" s="36"/>
      <c r="K696" s="36"/>
      <c r="L696" s="28"/>
      <c r="M696" s="30"/>
      <c r="N696" s="36"/>
      <c r="O696" s="36"/>
      <c r="P696" s="36"/>
      <c r="Q696" s="139"/>
    </row>
    <row r="697" spans="1:17" s="4" customFormat="1" ht="16.5" thickBot="1" x14ac:dyDescent="0.3">
      <c r="A697" s="52" t="s">
        <v>52</v>
      </c>
      <c r="B697" s="34">
        <v>2.7</v>
      </c>
      <c r="C697" s="34">
        <v>2</v>
      </c>
      <c r="D697" s="159"/>
      <c r="E697" s="92"/>
      <c r="F697" s="36"/>
      <c r="G697" s="37"/>
      <c r="H697" s="92"/>
      <c r="I697" s="36"/>
      <c r="J697" s="36"/>
      <c r="K697" s="36"/>
      <c r="L697" s="28"/>
      <c r="M697" s="30"/>
      <c r="N697" s="36"/>
      <c r="O697" s="36"/>
      <c r="P697" s="36"/>
      <c r="Q697" s="139"/>
    </row>
    <row r="698" spans="1:17" s="4" customFormat="1" ht="16.5" thickBot="1" x14ac:dyDescent="0.3">
      <c r="A698" s="253" t="s">
        <v>308</v>
      </c>
      <c r="B698" s="56"/>
      <c r="C698" s="56"/>
      <c r="D698" s="56">
        <v>250</v>
      </c>
      <c r="E698" s="108">
        <v>8.01</v>
      </c>
      <c r="F698" s="31">
        <v>7.16</v>
      </c>
      <c r="G698" s="31">
        <v>0.02</v>
      </c>
      <c r="H698" s="108">
        <v>182.2</v>
      </c>
      <c r="I698" s="36"/>
      <c r="J698" s="36"/>
      <c r="K698" s="36"/>
      <c r="L698" s="28"/>
      <c r="M698" s="30"/>
      <c r="N698" s="36"/>
      <c r="O698" s="36"/>
      <c r="P698" s="36"/>
      <c r="Q698" s="139"/>
    </row>
    <row r="699" spans="1:17" s="4" customFormat="1" ht="16.5" thickBot="1" x14ac:dyDescent="0.3">
      <c r="A699" s="35" t="s">
        <v>54</v>
      </c>
      <c r="B699" s="31">
        <f>C699*1.67</f>
        <v>57.949000000000005</v>
      </c>
      <c r="C699" s="31">
        <v>34.700000000000003</v>
      </c>
      <c r="D699" s="36"/>
      <c r="E699" s="36"/>
      <c r="F699" s="36"/>
      <c r="G699" s="36"/>
      <c r="H699" s="36"/>
      <c r="I699" s="36"/>
      <c r="J699" s="36"/>
      <c r="K699" s="36"/>
      <c r="L699" s="253"/>
      <c r="M699" s="91"/>
      <c r="N699" s="36"/>
      <c r="O699" s="36"/>
      <c r="P699" s="36"/>
      <c r="Q699" s="139"/>
    </row>
    <row r="700" spans="1:17" s="4" customFormat="1" ht="16.5" thickBot="1" x14ac:dyDescent="0.3">
      <c r="A700" s="35" t="s">
        <v>130</v>
      </c>
      <c r="B700" s="31"/>
      <c r="C700" s="31">
        <v>25</v>
      </c>
      <c r="D700" s="36"/>
      <c r="E700" s="36"/>
      <c r="F700" s="36"/>
      <c r="G700" s="36"/>
      <c r="H700" s="36"/>
      <c r="I700" s="36"/>
      <c r="J700" s="36"/>
      <c r="K700" s="36"/>
      <c r="L700" s="253"/>
      <c r="M700" s="91"/>
      <c r="N700" s="36"/>
      <c r="O700" s="36"/>
      <c r="P700" s="36"/>
      <c r="Q700" s="139"/>
    </row>
    <row r="701" spans="1:17" s="4" customFormat="1" ht="16.5" thickBot="1" x14ac:dyDescent="0.3">
      <c r="A701" s="35" t="s">
        <v>56</v>
      </c>
      <c r="B701" s="31">
        <f>C701*1.33</f>
        <v>106.4</v>
      </c>
      <c r="C701" s="31">
        <v>80</v>
      </c>
      <c r="D701" s="36"/>
      <c r="E701" s="36"/>
      <c r="F701" s="36"/>
      <c r="G701" s="36"/>
      <c r="H701" s="36"/>
      <c r="I701" s="36"/>
      <c r="J701" s="36"/>
      <c r="K701" s="36"/>
      <c r="L701" s="253"/>
      <c r="M701" s="91"/>
      <c r="N701" s="36"/>
      <c r="O701" s="36"/>
      <c r="P701" s="36"/>
      <c r="Q701" s="139"/>
    </row>
    <row r="702" spans="1:17" s="4" customFormat="1" ht="16.5" thickBot="1" x14ac:dyDescent="0.3">
      <c r="A702" s="35" t="s">
        <v>57</v>
      </c>
      <c r="B702" s="31">
        <f>C702*1.43</f>
        <v>114.39999999999999</v>
      </c>
      <c r="C702" s="31">
        <v>80</v>
      </c>
      <c r="D702" s="36"/>
      <c r="E702" s="36"/>
      <c r="F702" s="36"/>
      <c r="G702" s="36"/>
      <c r="H702" s="36"/>
      <c r="I702" s="36"/>
      <c r="J702" s="36"/>
      <c r="K702" s="36"/>
      <c r="L702" s="253"/>
      <c r="M702" s="91"/>
      <c r="N702" s="36"/>
      <c r="O702" s="36"/>
      <c r="P702" s="36"/>
      <c r="Q702" s="139"/>
    </row>
    <row r="703" spans="1:17" s="4" customFormat="1" ht="16.5" thickBot="1" x14ac:dyDescent="0.3">
      <c r="A703" s="35" t="s">
        <v>58</v>
      </c>
      <c r="B703" s="31">
        <f>C703*1.54</f>
        <v>123.2</v>
      </c>
      <c r="C703" s="31">
        <v>80</v>
      </c>
      <c r="D703" s="36"/>
      <c r="E703" s="36"/>
      <c r="F703" s="36"/>
      <c r="G703" s="36"/>
      <c r="H703" s="36"/>
      <c r="I703" s="36"/>
      <c r="J703" s="36"/>
      <c r="K703" s="36"/>
      <c r="L703" s="253"/>
      <c r="M703" s="91"/>
      <c r="N703" s="36"/>
      <c r="O703" s="36"/>
      <c r="P703" s="36"/>
      <c r="Q703" s="139"/>
    </row>
    <row r="704" spans="1:17" s="4" customFormat="1" ht="16.5" thickBot="1" x14ac:dyDescent="0.3">
      <c r="A704" s="35" t="s">
        <v>59</v>
      </c>
      <c r="B704" s="31">
        <f>C704*1.67</f>
        <v>133.6</v>
      </c>
      <c r="C704" s="31">
        <v>80</v>
      </c>
      <c r="D704" s="36"/>
      <c r="E704" s="36"/>
      <c r="F704" s="36"/>
      <c r="G704" s="36"/>
      <c r="H704" s="36"/>
      <c r="I704" s="36"/>
      <c r="J704" s="36"/>
      <c r="K704" s="36"/>
      <c r="L704" s="253"/>
      <c r="M704" s="91"/>
      <c r="N704" s="36"/>
      <c r="O704" s="36"/>
      <c r="P704" s="36"/>
      <c r="Q704" s="139"/>
    </row>
    <row r="705" spans="1:17" s="4" customFormat="1" ht="16.5" thickBot="1" x14ac:dyDescent="0.3">
      <c r="A705" s="55" t="s">
        <v>61</v>
      </c>
      <c r="B705" s="31">
        <f>C705*1.25</f>
        <v>12.5</v>
      </c>
      <c r="C705" s="31">
        <v>10</v>
      </c>
      <c r="D705" s="36"/>
      <c r="E705" s="36"/>
      <c r="F705" s="36"/>
      <c r="G705" s="36"/>
      <c r="H705" s="36"/>
      <c r="I705" s="36"/>
      <c r="J705" s="36"/>
      <c r="K705" s="36"/>
      <c r="L705" s="253"/>
      <c r="M705" s="91"/>
      <c r="N705" s="36"/>
      <c r="O705" s="36"/>
      <c r="P705" s="36"/>
      <c r="Q705" s="139"/>
    </row>
    <row r="706" spans="1:17" s="4" customFormat="1" ht="16.5" thickBot="1" x14ac:dyDescent="0.3">
      <c r="A706" s="103" t="s">
        <v>62</v>
      </c>
      <c r="B706" s="31">
        <f>C706*1.33</f>
        <v>13.3</v>
      </c>
      <c r="C706" s="31">
        <v>10</v>
      </c>
      <c r="D706" s="36"/>
      <c r="E706" s="36"/>
      <c r="F706" s="36"/>
      <c r="G706" s="36"/>
      <c r="H706" s="36"/>
      <c r="I706" s="36"/>
      <c r="J706" s="36"/>
      <c r="K706" s="36"/>
      <c r="L706" s="253"/>
      <c r="M706" s="91"/>
      <c r="N706" s="36"/>
      <c r="O706" s="36"/>
      <c r="P706" s="36"/>
      <c r="Q706" s="139"/>
    </row>
    <row r="707" spans="1:17" s="4" customFormat="1" ht="16.5" thickBot="1" x14ac:dyDescent="0.3">
      <c r="A707" s="35" t="s">
        <v>50</v>
      </c>
      <c r="B707" s="31">
        <f>C707*1.19</f>
        <v>17.849999999999998</v>
      </c>
      <c r="C707" s="31">
        <v>15</v>
      </c>
      <c r="D707" s="36"/>
      <c r="E707" s="36"/>
      <c r="F707" s="36"/>
      <c r="G707" s="36"/>
      <c r="H707" s="36"/>
      <c r="I707" s="36"/>
      <c r="J707" s="36"/>
      <c r="K707" s="36"/>
      <c r="L707" s="253"/>
      <c r="M707" s="91"/>
      <c r="N707" s="36"/>
      <c r="O707" s="36"/>
      <c r="P707" s="36"/>
      <c r="Q707" s="139"/>
    </row>
    <row r="708" spans="1:17" s="4" customFormat="1" ht="16.5" thickBot="1" x14ac:dyDescent="0.3">
      <c r="A708" s="35" t="s">
        <v>26</v>
      </c>
      <c r="B708" s="31">
        <f>C708</f>
        <v>5</v>
      </c>
      <c r="C708" s="31">
        <v>5</v>
      </c>
      <c r="D708" s="36"/>
      <c r="E708" s="36"/>
      <c r="F708" s="36"/>
      <c r="G708" s="36"/>
      <c r="H708" s="36"/>
      <c r="I708" s="36"/>
      <c r="J708" s="36"/>
      <c r="K708" s="36"/>
      <c r="L708" s="253"/>
      <c r="M708" s="91"/>
      <c r="N708" s="36"/>
      <c r="O708" s="36"/>
      <c r="P708" s="36"/>
      <c r="Q708" s="139"/>
    </row>
    <row r="709" spans="1:17" s="4" customFormat="1" ht="16.5" thickBot="1" x14ac:dyDescent="0.3">
      <c r="A709" s="35" t="s">
        <v>134</v>
      </c>
      <c r="B709" s="31">
        <f>C709</f>
        <v>55</v>
      </c>
      <c r="C709" s="31">
        <v>55</v>
      </c>
      <c r="D709" s="36"/>
      <c r="E709" s="36"/>
      <c r="F709" s="36"/>
      <c r="G709" s="36"/>
      <c r="H709" s="36"/>
      <c r="I709" s="36"/>
      <c r="J709" s="36"/>
      <c r="K709" s="36"/>
      <c r="L709" s="253"/>
      <c r="M709" s="91"/>
      <c r="N709" s="36"/>
      <c r="O709" s="36"/>
      <c r="P709" s="36"/>
      <c r="Q709" s="139"/>
    </row>
    <row r="710" spans="1:17" s="4" customFormat="1" ht="16.5" thickBot="1" x14ac:dyDescent="0.3">
      <c r="A710" s="35" t="s">
        <v>35</v>
      </c>
      <c r="B710" s="31">
        <f>C710</f>
        <v>3</v>
      </c>
      <c r="C710" s="31">
        <v>3</v>
      </c>
      <c r="D710" s="36"/>
      <c r="E710" s="36"/>
      <c r="F710" s="36"/>
      <c r="G710" s="36"/>
      <c r="H710" s="36"/>
      <c r="I710" s="36"/>
      <c r="J710" s="36"/>
      <c r="K710" s="36"/>
      <c r="L710" s="253"/>
      <c r="M710" s="91"/>
      <c r="N710" s="36"/>
      <c r="O710" s="36"/>
      <c r="P710" s="36"/>
      <c r="Q710" s="139"/>
    </row>
    <row r="711" spans="1:17" s="4" customFormat="1" ht="16.5" thickBot="1" x14ac:dyDescent="0.3">
      <c r="A711" s="253" t="s">
        <v>309</v>
      </c>
      <c r="B711" s="282"/>
      <c r="C711" s="282"/>
      <c r="D711" s="31" t="s">
        <v>105</v>
      </c>
      <c r="E711" s="309">
        <v>10.26</v>
      </c>
      <c r="F711" s="175">
        <v>9.25</v>
      </c>
      <c r="G711" s="150">
        <v>8.4</v>
      </c>
      <c r="H711" s="150">
        <v>90.63</v>
      </c>
      <c r="I711" s="36"/>
      <c r="J711" s="36"/>
      <c r="K711" s="36"/>
      <c r="L711" s="28"/>
      <c r="M711" s="30"/>
      <c r="N711" s="36"/>
      <c r="O711" s="36"/>
      <c r="P711" s="36"/>
      <c r="Q711" s="139"/>
    </row>
    <row r="712" spans="1:17" s="4" customFormat="1" ht="26.25" thickBot="1" x14ac:dyDescent="0.3">
      <c r="A712" s="310" t="s">
        <v>283</v>
      </c>
      <c r="B712" s="31">
        <v>128</v>
      </c>
      <c r="C712" s="31">
        <v>85</v>
      </c>
      <c r="D712" s="37"/>
      <c r="E712" s="311"/>
      <c r="F712" s="311"/>
      <c r="G712" s="311"/>
      <c r="H712" s="311"/>
      <c r="I712" s="36"/>
      <c r="J712" s="36"/>
      <c r="K712" s="36"/>
      <c r="L712" s="28"/>
      <c r="M712" s="30"/>
      <c r="N712" s="36"/>
      <c r="O712" s="36"/>
      <c r="P712" s="36"/>
      <c r="Q712" s="139"/>
    </row>
    <row r="713" spans="1:17" s="4" customFormat="1" ht="26.25" thickBot="1" x14ac:dyDescent="0.3">
      <c r="A713" s="312" t="s">
        <v>310</v>
      </c>
      <c r="B713" s="31">
        <v>115</v>
      </c>
      <c r="C713" s="31">
        <v>85</v>
      </c>
      <c r="D713" s="36"/>
      <c r="E713" s="313"/>
      <c r="F713" s="313"/>
      <c r="G713" s="313"/>
      <c r="H713" s="313"/>
      <c r="I713" s="36"/>
      <c r="J713" s="36"/>
      <c r="K713" s="36"/>
      <c r="L713" s="28"/>
      <c r="M713" s="30"/>
      <c r="N713" s="36"/>
      <c r="O713" s="36"/>
      <c r="P713" s="36"/>
      <c r="Q713" s="139"/>
    </row>
    <row r="714" spans="1:17" s="4" customFormat="1" ht="16.5" thickBot="1" x14ac:dyDescent="0.3">
      <c r="A714" s="35" t="s">
        <v>50</v>
      </c>
      <c r="B714" s="31">
        <f>C714*1.19</f>
        <v>20.23</v>
      </c>
      <c r="C714" s="31">
        <v>17</v>
      </c>
      <c r="D714" s="36"/>
      <c r="E714" s="36"/>
      <c r="F714" s="36"/>
      <c r="G714" s="36"/>
      <c r="H714" s="36"/>
      <c r="I714" s="36"/>
      <c r="J714" s="36"/>
      <c r="K714" s="36"/>
      <c r="L714" s="28"/>
      <c r="M714" s="30"/>
      <c r="N714" s="36"/>
      <c r="O714" s="36"/>
      <c r="P714" s="36"/>
      <c r="Q714" s="139"/>
    </row>
    <row r="715" spans="1:17" s="4" customFormat="1" ht="16.5" thickBot="1" x14ac:dyDescent="0.3">
      <c r="A715" s="35" t="s">
        <v>311</v>
      </c>
      <c r="B715" s="31">
        <f>C715</f>
        <v>4</v>
      </c>
      <c r="C715" s="31">
        <v>4</v>
      </c>
      <c r="D715" s="36"/>
      <c r="E715" s="36"/>
      <c r="F715" s="36"/>
      <c r="G715" s="36"/>
      <c r="H715" s="36"/>
      <c r="I715" s="36"/>
      <c r="J715" s="36"/>
      <c r="K715" s="36"/>
      <c r="L715" s="28"/>
      <c r="M715" s="30"/>
      <c r="N715" s="36"/>
      <c r="O715" s="36"/>
      <c r="P715" s="36"/>
      <c r="Q715" s="139"/>
    </row>
    <row r="716" spans="1:17" s="4" customFormat="1" ht="16.5" thickBot="1" x14ac:dyDescent="0.3">
      <c r="A716" s="35" t="s">
        <v>27</v>
      </c>
      <c r="B716" s="31">
        <v>4</v>
      </c>
      <c r="C716" s="31">
        <v>4</v>
      </c>
      <c r="D716" s="36"/>
      <c r="E716" s="36"/>
      <c r="F716" s="36"/>
      <c r="G716" s="36"/>
      <c r="H716" s="36"/>
      <c r="I716" s="36"/>
      <c r="J716" s="36"/>
      <c r="K716" s="36"/>
      <c r="L716" s="28"/>
      <c r="M716" s="30"/>
      <c r="N716" s="36"/>
      <c r="O716" s="36"/>
      <c r="P716" s="36"/>
      <c r="Q716" s="139"/>
    </row>
    <row r="717" spans="1:17" s="4" customFormat="1" ht="16.5" thickBot="1" x14ac:dyDescent="0.3">
      <c r="A717" s="35" t="s">
        <v>28</v>
      </c>
      <c r="B717" s="31">
        <f>C717</f>
        <v>10</v>
      </c>
      <c r="C717" s="31">
        <v>10</v>
      </c>
      <c r="D717" s="36"/>
      <c r="E717" s="36"/>
      <c r="F717" s="36"/>
      <c r="G717" s="36"/>
      <c r="H717" s="36"/>
      <c r="I717" s="36"/>
      <c r="J717" s="36"/>
      <c r="K717" s="36"/>
      <c r="L717" s="28"/>
      <c r="M717" s="30"/>
      <c r="N717" s="36"/>
      <c r="O717" s="36"/>
      <c r="P717" s="36"/>
      <c r="Q717" s="139"/>
    </row>
    <row r="718" spans="1:17" s="4" customFormat="1" ht="16.5" thickBot="1" x14ac:dyDescent="0.3">
      <c r="A718" s="35" t="s">
        <v>34</v>
      </c>
      <c r="B718" s="31">
        <f>C718</f>
        <v>2</v>
      </c>
      <c r="C718" s="31">
        <v>2</v>
      </c>
      <c r="D718" s="158"/>
      <c r="E718" s="158"/>
      <c r="F718" s="158"/>
      <c r="G718" s="158"/>
      <c r="H718" s="36"/>
      <c r="I718" s="36"/>
      <c r="J718" s="36"/>
      <c r="K718" s="36"/>
      <c r="L718" s="28"/>
      <c r="M718" s="30"/>
      <c r="N718" s="36"/>
      <c r="O718" s="36"/>
      <c r="P718" s="36"/>
      <c r="Q718" s="139"/>
    </row>
    <row r="719" spans="1:17" s="4" customFormat="1" ht="16.5" thickBot="1" x14ac:dyDescent="0.3">
      <c r="A719" s="35" t="s">
        <v>26</v>
      </c>
      <c r="B719" s="34">
        <v>5</v>
      </c>
      <c r="C719" s="71">
        <v>5</v>
      </c>
      <c r="D719" s="282"/>
      <c r="E719" s="282"/>
      <c r="F719" s="282"/>
      <c r="G719" s="282"/>
      <c r="H719" s="31"/>
      <c r="I719" s="31">
        <v>0.02</v>
      </c>
      <c r="J719" s="31">
        <v>12</v>
      </c>
      <c r="K719" s="31">
        <v>3.41</v>
      </c>
      <c r="L719" s="88">
        <v>49.66</v>
      </c>
      <c r="M719" s="75"/>
      <c r="N719" s="31">
        <v>16.329999999999998</v>
      </c>
      <c r="O719" s="31">
        <v>0.4</v>
      </c>
      <c r="P719" s="31">
        <v>0.53</v>
      </c>
      <c r="Q719" s="139"/>
    </row>
    <row r="720" spans="1:17" s="4" customFormat="1" ht="16.5" thickBot="1" x14ac:dyDescent="0.3">
      <c r="A720" s="44" t="s">
        <v>287</v>
      </c>
      <c r="B720" s="56"/>
      <c r="C720" s="56">
        <f>C716+C715+C714+C712</f>
        <v>110</v>
      </c>
      <c r="D720" s="282"/>
      <c r="E720" s="282"/>
      <c r="F720" s="282"/>
      <c r="G720" s="282"/>
      <c r="H720" s="31"/>
      <c r="I720" s="31"/>
      <c r="J720" s="31"/>
      <c r="K720" s="31"/>
      <c r="L720" s="314"/>
      <c r="M720" s="274"/>
      <c r="N720" s="31"/>
      <c r="O720" s="31"/>
      <c r="P720" s="31"/>
      <c r="Q720" s="139"/>
    </row>
    <row r="721" spans="1:17" s="4" customFormat="1" ht="16.5" thickBot="1" x14ac:dyDescent="0.3">
      <c r="A721" s="44" t="s">
        <v>312</v>
      </c>
      <c r="B721" s="56"/>
      <c r="C721" s="56">
        <f>C720+C717+C716+C715</f>
        <v>128</v>
      </c>
      <c r="D721" s="282"/>
      <c r="E721" s="282"/>
      <c r="F721" s="138"/>
      <c r="G721" s="282"/>
      <c r="H721" s="31"/>
      <c r="I721" s="31"/>
      <c r="J721" s="31"/>
      <c r="K721" s="31"/>
      <c r="L721" s="314"/>
      <c r="M721" s="274"/>
      <c r="N721" s="31"/>
      <c r="O721" s="31"/>
      <c r="P721" s="31"/>
      <c r="Q721" s="139"/>
    </row>
    <row r="722" spans="1:17" s="4" customFormat="1" ht="16.5" thickBot="1" x14ac:dyDescent="0.3">
      <c r="A722" s="315" t="s">
        <v>313</v>
      </c>
      <c r="B722" s="282"/>
      <c r="C722" s="282"/>
      <c r="D722" s="31">
        <v>180</v>
      </c>
      <c r="E722" s="32">
        <v>5.45</v>
      </c>
      <c r="F722" s="56">
        <v>5.61</v>
      </c>
      <c r="G722" s="31">
        <v>49.4</v>
      </c>
      <c r="H722" s="31">
        <v>270.07</v>
      </c>
      <c r="I722" s="36"/>
      <c r="J722" s="36"/>
      <c r="K722" s="36"/>
      <c r="L722" s="28"/>
      <c r="M722" s="30"/>
      <c r="N722" s="36"/>
      <c r="O722" s="36"/>
      <c r="P722" s="36"/>
      <c r="Q722" s="139"/>
    </row>
    <row r="723" spans="1:17" s="4" customFormat="1" ht="16.5" thickBot="1" x14ac:dyDescent="0.3">
      <c r="A723" s="316" t="s">
        <v>117</v>
      </c>
      <c r="B723" s="317">
        <f>C723</f>
        <v>61.47</v>
      </c>
      <c r="C723" s="317">
        <v>61.47</v>
      </c>
      <c r="D723" s="31"/>
      <c r="E723" s="32"/>
      <c r="F723" s="56"/>
      <c r="G723" s="31"/>
      <c r="H723" s="36"/>
      <c r="I723" s="36"/>
      <c r="J723" s="36"/>
      <c r="K723" s="36"/>
      <c r="L723" s="253"/>
      <c r="M723" s="91"/>
      <c r="N723" s="36"/>
      <c r="O723" s="36"/>
      <c r="P723" s="36"/>
      <c r="Q723" s="139"/>
    </row>
    <row r="724" spans="1:17" s="4" customFormat="1" ht="16.5" thickBot="1" x14ac:dyDescent="0.3">
      <c r="A724" s="316" t="s">
        <v>314</v>
      </c>
      <c r="B724" s="301">
        <f>C724*1.07</f>
        <v>51.520499999999998</v>
      </c>
      <c r="C724" s="301">
        <v>48.15</v>
      </c>
      <c r="D724" s="31"/>
      <c r="E724" s="32"/>
      <c r="F724" s="56"/>
      <c r="G724" s="31"/>
      <c r="H724" s="36"/>
      <c r="I724" s="36"/>
      <c r="J724" s="36"/>
      <c r="K724" s="36"/>
      <c r="L724" s="253"/>
      <c r="M724" s="91"/>
      <c r="N724" s="36"/>
      <c r="O724" s="36"/>
      <c r="P724" s="36"/>
      <c r="Q724" s="139"/>
    </row>
    <row r="725" spans="1:17" s="4" customFormat="1" ht="16.5" thickBot="1" x14ac:dyDescent="0.3">
      <c r="A725" s="316" t="s">
        <v>26</v>
      </c>
      <c r="B725" s="301">
        <f>C725</f>
        <v>7</v>
      </c>
      <c r="C725" s="301">
        <v>7</v>
      </c>
      <c r="D725" s="31"/>
      <c r="E725" s="32"/>
      <c r="F725" s="56"/>
      <c r="G725" s="31"/>
      <c r="H725" s="36"/>
      <c r="I725" s="36"/>
      <c r="J725" s="36"/>
      <c r="K725" s="36"/>
      <c r="L725" s="253"/>
      <c r="M725" s="91"/>
      <c r="N725" s="36"/>
      <c r="O725" s="36"/>
      <c r="P725" s="36"/>
      <c r="Q725" s="139"/>
    </row>
    <row r="726" spans="1:17" s="4" customFormat="1" ht="16.5" thickBot="1" x14ac:dyDescent="0.3">
      <c r="A726" s="253" t="s">
        <v>68</v>
      </c>
      <c r="B726" s="282"/>
      <c r="C726" s="282"/>
      <c r="D726" s="31">
        <v>200</v>
      </c>
      <c r="E726" s="108">
        <v>0.2</v>
      </c>
      <c r="F726" s="108">
        <v>0.2</v>
      </c>
      <c r="G726" s="108">
        <v>20.399999999999999</v>
      </c>
      <c r="H726" s="108">
        <v>84</v>
      </c>
      <c r="I726" s="36"/>
      <c r="J726" s="36"/>
      <c r="K726" s="36"/>
      <c r="L726" s="28"/>
      <c r="M726" s="30"/>
      <c r="N726" s="36"/>
      <c r="O726" s="36"/>
      <c r="P726" s="36"/>
      <c r="Q726" s="139"/>
    </row>
    <row r="727" spans="1:17" s="4" customFormat="1" ht="16.5" thickBot="1" x14ac:dyDescent="0.3">
      <c r="A727" s="35" t="s">
        <v>315</v>
      </c>
      <c r="B727" s="31">
        <f>C727*1.11</f>
        <v>49.95</v>
      </c>
      <c r="C727" s="31">
        <v>45</v>
      </c>
      <c r="D727" s="36"/>
      <c r="E727" s="36"/>
      <c r="F727" s="36"/>
      <c r="G727" s="36"/>
      <c r="H727" s="36"/>
      <c r="I727" s="36"/>
      <c r="J727" s="36"/>
      <c r="K727" s="36"/>
      <c r="L727" s="28"/>
      <c r="M727" s="30"/>
      <c r="N727" s="36"/>
      <c r="O727" s="36"/>
      <c r="P727" s="36"/>
      <c r="Q727" s="139"/>
    </row>
    <row r="728" spans="1:17" s="4" customFormat="1" ht="16.5" thickBot="1" x14ac:dyDescent="0.3">
      <c r="A728" s="35" t="s">
        <v>316</v>
      </c>
      <c r="B728" s="31">
        <f>C728*1.13</f>
        <v>50.849999999999994</v>
      </c>
      <c r="C728" s="31">
        <v>45</v>
      </c>
      <c r="D728" s="36"/>
      <c r="E728" s="36"/>
      <c r="F728" s="36"/>
      <c r="G728" s="36"/>
      <c r="H728" s="36"/>
      <c r="I728" s="36"/>
      <c r="J728" s="36"/>
      <c r="K728" s="36"/>
      <c r="L728" s="28"/>
      <c r="M728" s="30"/>
      <c r="N728" s="36"/>
      <c r="O728" s="36"/>
      <c r="P728" s="36"/>
      <c r="Q728" s="139"/>
    </row>
    <row r="729" spans="1:17" s="4" customFormat="1" ht="16.5" thickBot="1" x14ac:dyDescent="0.3">
      <c r="A729" s="35" t="s">
        <v>71</v>
      </c>
      <c r="B729" s="31">
        <f>C729*1.05</f>
        <v>47.25</v>
      </c>
      <c r="C729" s="34">
        <v>45</v>
      </c>
      <c r="D729" s="158"/>
      <c r="E729" s="158"/>
      <c r="F729" s="158"/>
      <c r="G729" s="158"/>
      <c r="H729" s="36"/>
      <c r="I729" s="36"/>
      <c r="J729" s="36"/>
      <c r="K729" s="36"/>
      <c r="L729" s="28"/>
      <c r="M729" s="30"/>
      <c r="N729" s="36"/>
      <c r="O729" s="36"/>
      <c r="P729" s="36"/>
      <c r="Q729" s="139"/>
    </row>
    <row r="730" spans="1:17" s="4" customFormat="1" ht="16.5" thickBot="1" x14ac:dyDescent="0.3">
      <c r="A730" s="35" t="s">
        <v>72</v>
      </c>
      <c r="B730" s="71">
        <f>C730</f>
        <v>10</v>
      </c>
      <c r="C730" s="56">
        <v>10</v>
      </c>
      <c r="D730" s="282"/>
      <c r="E730" s="282"/>
      <c r="F730" s="282"/>
      <c r="G730" s="282"/>
      <c r="H730" s="34"/>
      <c r="I730" s="31">
        <v>0.3</v>
      </c>
      <c r="J730" s="31">
        <v>0</v>
      </c>
      <c r="K730" s="31">
        <v>0</v>
      </c>
      <c r="L730" s="88">
        <v>10.25</v>
      </c>
      <c r="M730" s="75"/>
      <c r="N730" s="31">
        <v>33.25</v>
      </c>
      <c r="O730" s="31">
        <v>10</v>
      </c>
      <c r="P730" s="31">
        <v>0.25</v>
      </c>
      <c r="Q730" s="139"/>
    </row>
    <row r="731" spans="1:17" s="4" customFormat="1" ht="16.5" thickBot="1" x14ac:dyDescent="0.3">
      <c r="A731" s="47" t="s">
        <v>74</v>
      </c>
      <c r="B731" s="56">
        <v>30</v>
      </c>
      <c r="C731" s="31">
        <v>30</v>
      </c>
      <c r="D731" s="31">
        <v>30</v>
      </c>
      <c r="E731" s="31">
        <v>2.58</v>
      </c>
      <c r="F731" s="31">
        <v>0.42</v>
      </c>
      <c r="G731" s="32">
        <v>14.01</v>
      </c>
      <c r="H731" s="56">
        <v>70.709999999999994</v>
      </c>
      <c r="I731" s="318"/>
      <c r="J731" s="318"/>
      <c r="K731" s="318"/>
      <c r="L731" s="318"/>
      <c r="M731" s="318"/>
      <c r="N731" s="318"/>
      <c r="O731" s="318"/>
      <c r="P731" s="318"/>
      <c r="Q731" s="139"/>
    </row>
    <row r="732" spans="1:17" s="4" customFormat="1" ht="16.5" thickBot="1" x14ac:dyDescent="0.3">
      <c r="A732" s="110" t="s">
        <v>73</v>
      </c>
      <c r="B732" s="31">
        <v>50</v>
      </c>
      <c r="C732" s="31">
        <v>50</v>
      </c>
      <c r="D732" s="31">
        <v>50</v>
      </c>
      <c r="E732" s="31">
        <v>3.3</v>
      </c>
      <c r="F732" s="31">
        <v>0.6</v>
      </c>
      <c r="G732" s="31">
        <v>17.100000000000001</v>
      </c>
      <c r="H732" s="108">
        <v>87</v>
      </c>
      <c r="I732" s="87">
        <v>0.06</v>
      </c>
      <c r="J732" s="87">
        <v>0</v>
      </c>
      <c r="K732" s="87">
        <v>0.44</v>
      </c>
      <c r="L732" s="87">
        <v>10.75</v>
      </c>
      <c r="M732" s="87">
        <v>48.25</v>
      </c>
      <c r="N732" s="87">
        <v>14.38</v>
      </c>
      <c r="O732" s="87">
        <v>1.19</v>
      </c>
      <c r="P732" s="138"/>
      <c r="Q732" s="139"/>
    </row>
    <row r="733" spans="1:17" s="4" customFormat="1" ht="16.5" thickBot="1" x14ac:dyDescent="0.3">
      <c r="A733" s="286" t="s">
        <v>76</v>
      </c>
      <c r="B733" s="287"/>
      <c r="C733" s="287"/>
      <c r="D733" s="288">
        <f>D732+D731+D726+D722+D698+D680+105</f>
        <v>915</v>
      </c>
      <c r="E733" s="289">
        <f>SUM(E680:E732)</f>
        <v>31.34</v>
      </c>
      <c r="F733" s="289">
        <f>SUM(F680:F732)</f>
        <v>31.390000000000004</v>
      </c>
      <c r="G733" s="289">
        <f>SUM(G680:G732)</f>
        <v>116.43</v>
      </c>
      <c r="H733" s="289">
        <f>SUM(H680:H732)</f>
        <v>891.61</v>
      </c>
      <c r="I733" s="141"/>
      <c r="J733" s="141"/>
      <c r="K733" s="141"/>
      <c r="L733" s="141"/>
      <c r="M733" s="141"/>
      <c r="N733" s="141"/>
      <c r="O733" s="87"/>
      <c r="P733" s="138"/>
      <c r="Q733" s="139"/>
    </row>
    <row r="734" spans="1:17" s="4" customFormat="1" ht="16.5" thickBot="1" x14ac:dyDescent="0.3">
      <c r="A734" s="129" t="s">
        <v>77</v>
      </c>
      <c r="B734" s="319"/>
      <c r="C734" s="320"/>
      <c r="D734" s="258">
        <f>D733+D675</f>
        <v>1470</v>
      </c>
      <c r="E734" s="321">
        <f>E733+E675</f>
        <v>53.53</v>
      </c>
      <c r="F734" s="321">
        <f>F733+F675</f>
        <v>50.690000000000005</v>
      </c>
      <c r="G734" s="321">
        <f>G733+G675</f>
        <v>204.12</v>
      </c>
      <c r="H734" s="321">
        <f>H733+H675</f>
        <v>1502.9499999999998</v>
      </c>
      <c r="I734" s="141"/>
      <c r="J734" s="141"/>
      <c r="K734" s="141"/>
      <c r="L734" s="141"/>
      <c r="M734" s="141"/>
      <c r="N734" s="141"/>
      <c r="O734" s="87"/>
      <c r="P734" s="138"/>
      <c r="Q734" s="139"/>
    </row>
    <row r="735" spans="1:17" s="4" customFormat="1" ht="16.5" thickBot="1" x14ac:dyDescent="0.3">
      <c r="A735" s="302" t="s">
        <v>317</v>
      </c>
      <c r="B735" s="303"/>
      <c r="C735" s="303"/>
      <c r="D735" s="303"/>
      <c r="E735" s="303"/>
      <c r="F735" s="303"/>
      <c r="G735" s="303"/>
      <c r="H735" s="303"/>
      <c r="I735" s="141"/>
      <c r="J735" s="141"/>
      <c r="K735" s="141"/>
      <c r="L735" s="141"/>
      <c r="M735" s="141"/>
      <c r="N735" s="141"/>
      <c r="O735" s="87"/>
      <c r="P735" s="138"/>
      <c r="Q735" s="139"/>
    </row>
    <row r="736" spans="1:17" s="4" customFormat="1" ht="16.5" thickBot="1" x14ac:dyDescent="0.3">
      <c r="A736" s="261" t="s">
        <v>6</v>
      </c>
      <c r="B736" s="261" t="s">
        <v>318</v>
      </c>
      <c r="C736" s="322" t="s">
        <v>3</v>
      </c>
      <c r="D736" s="95" t="s">
        <v>4</v>
      </c>
      <c r="E736" s="50"/>
      <c r="F736" s="50"/>
      <c r="G736" s="50"/>
      <c r="H736" s="141"/>
      <c r="I736" s="142"/>
      <c r="J736" s="142"/>
      <c r="K736" s="142"/>
      <c r="L736" s="142"/>
      <c r="M736" s="142"/>
      <c r="N736" s="142"/>
      <c r="O736" s="143"/>
      <c r="P736" s="138"/>
      <c r="Q736" s="139"/>
    </row>
    <row r="737" spans="1:17" s="4" customFormat="1" ht="16.5" thickBot="1" x14ac:dyDescent="0.3">
      <c r="A737" s="300"/>
      <c r="B737" s="300"/>
      <c r="C737" s="308"/>
      <c r="D737" s="145" t="s">
        <v>7</v>
      </c>
      <c r="E737" s="145" t="s">
        <v>8</v>
      </c>
      <c r="F737" s="145" t="s">
        <v>9</v>
      </c>
      <c r="G737" s="145" t="s">
        <v>10</v>
      </c>
      <c r="H737" s="204" t="s">
        <v>11</v>
      </c>
      <c r="I737" s="50"/>
      <c r="J737" s="50"/>
      <c r="K737" s="51"/>
      <c r="L737" s="95" t="s">
        <v>13</v>
      </c>
      <c r="M737" s="50"/>
      <c r="N737" s="50"/>
      <c r="O737" s="51"/>
      <c r="P737" s="138"/>
      <c r="Q737" s="139"/>
    </row>
    <row r="738" spans="1:17" s="4" customFormat="1" ht="16.5" thickBot="1" x14ac:dyDescent="0.3">
      <c r="A738" s="266"/>
      <c r="B738" s="266"/>
      <c r="C738" s="308"/>
      <c r="D738" s="148"/>
      <c r="E738" s="148"/>
      <c r="F738" s="148"/>
      <c r="G738" s="148"/>
      <c r="H738" s="148"/>
      <c r="I738" s="31" t="s">
        <v>15</v>
      </c>
      <c r="J738" s="31" t="s">
        <v>16</v>
      </c>
      <c r="K738" s="31" t="s">
        <v>17</v>
      </c>
      <c r="L738" s="31" t="s">
        <v>18</v>
      </c>
      <c r="M738" s="31" t="s">
        <v>19</v>
      </c>
      <c r="N738" s="31" t="s">
        <v>20</v>
      </c>
      <c r="O738" s="31" t="s">
        <v>21</v>
      </c>
      <c r="P738" s="138"/>
      <c r="Q738" s="139"/>
    </row>
    <row r="739" spans="1:17" s="4" customFormat="1" ht="16.5" thickBot="1" x14ac:dyDescent="0.3">
      <c r="A739" s="47" t="s">
        <v>319</v>
      </c>
      <c r="B739" s="282"/>
      <c r="C739" s="282"/>
      <c r="D739" s="31" t="s">
        <v>320</v>
      </c>
      <c r="E739" s="108">
        <v>9.3279999999999994</v>
      </c>
      <c r="F739" s="108">
        <v>5.6960000000000006</v>
      </c>
      <c r="G739" s="108">
        <v>33.064</v>
      </c>
      <c r="H739" s="108">
        <v>200.1</v>
      </c>
      <c r="I739" s="36"/>
      <c r="J739" s="36"/>
      <c r="K739" s="36"/>
      <c r="L739" s="36"/>
      <c r="M739" s="36"/>
      <c r="N739" s="36"/>
      <c r="O739" s="36"/>
      <c r="P739" s="138"/>
      <c r="Q739" s="139"/>
    </row>
    <row r="740" spans="1:17" s="4" customFormat="1" ht="16.5" thickBot="1" x14ac:dyDescent="0.3">
      <c r="A740" s="35" t="s">
        <v>24</v>
      </c>
      <c r="B740" s="31">
        <f>C740</f>
        <v>44</v>
      </c>
      <c r="C740" s="31">
        <v>44</v>
      </c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138"/>
      <c r="Q740" s="139"/>
    </row>
    <row r="741" spans="1:17" s="4" customFormat="1" ht="16.5" thickBot="1" x14ac:dyDescent="0.3">
      <c r="A741" s="35" t="s">
        <v>35</v>
      </c>
      <c r="B741" s="34">
        <f>C741</f>
        <v>165</v>
      </c>
      <c r="C741" s="34">
        <v>165</v>
      </c>
      <c r="D741" s="36"/>
      <c r="E741" s="158"/>
      <c r="F741" s="36"/>
      <c r="G741" s="158"/>
      <c r="H741" s="36"/>
      <c r="I741" s="36"/>
      <c r="J741" s="36"/>
      <c r="K741" s="36"/>
      <c r="L741" s="36"/>
      <c r="M741" s="36"/>
      <c r="N741" s="36"/>
      <c r="O741" s="36"/>
      <c r="P741" s="138"/>
      <c r="Q741" s="139"/>
    </row>
    <row r="742" spans="1:17" s="4" customFormat="1" ht="16.5" thickBot="1" x14ac:dyDescent="0.3">
      <c r="A742" s="44" t="s">
        <v>25</v>
      </c>
      <c r="B742" s="56">
        <f>C742</f>
        <v>4</v>
      </c>
      <c r="C742" s="56">
        <v>4</v>
      </c>
      <c r="D742" s="37"/>
      <c r="E742" s="282"/>
      <c r="F742" s="282"/>
      <c r="G742" s="282"/>
      <c r="H742" s="31"/>
      <c r="I742" s="31" t="s">
        <v>321</v>
      </c>
      <c r="J742" s="31" t="s">
        <v>322</v>
      </c>
      <c r="K742" s="31" t="s">
        <v>323</v>
      </c>
      <c r="L742" s="31" t="s">
        <v>324</v>
      </c>
      <c r="M742" s="31" t="s">
        <v>325</v>
      </c>
      <c r="N742" s="31" t="s">
        <v>326</v>
      </c>
      <c r="O742" s="31" t="s">
        <v>327</v>
      </c>
      <c r="P742" s="138"/>
      <c r="Q742" s="139"/>
    </row>
    <row r="743" spans="1:17" s="4" customFormat="1" ht="16.5" thickBot="1" x14ac:dyDescent="0.3">
      <c r="A743" s="44" t="s">
        <v>26</v>
      </c>
      <c r="B743" s="56">
        <v>5</v>
      </c>
      <c r="C743" s="56">
        <v>5</v>
      </c>
      <c r="D743" s="37"/>
      <c r="E743" s="282"/>
      <c r="F743" s="282"/>
      <c r="G743" s="282"/>
      <c r="H743" s="31"/>
      <c r="I743" s="31"/>
      <c r="J743" s="31"/>
      <c r="K743" s="31"/>
      <c r="L743" s="31"/>
      <c r="M743" s="31"/>
      <c r="N743" s="31"/>
      <c r="O743" s="31"/>
      <c r="P743" s="138"/>
      <c r="Q743" s="139"/>
    </row>
    <row r="744" spans="1:17" s="4" customFormat="1" ht="16.5" thickBot="1" x14ac:dyDescent="0.3">
      <c r="A744" s="47" t="s">
        <v>328</v>
      </c>
      <c r="B744" s="282"/>
      <c r="C744" s="282"/>
      <c r="D744" s="32">
        <v>100</v>
      </c>
      <c r="E744" s="175">
        <v>9.6</v>
      </c>
      <c r="F744" s="175">
        <v>11.3</v>
      </c>
      <c r="G744" s="175">
        <v>34.700000000000003</v>
      </c>
      <c r="H744" s="108">
        <v>348.6</v>
      </c>
      <c r="I744" s="36"/>
      <c r="J744" s="36"/>
      <c r="K744" s="36"/>
      <c r="L744" s="36"/>
      <c r="M744" s="36"/>
      <c r="N744" s="36"/>
      <c r="O744" s="36"/>
      <c r="P744" s="138"/>
      <c r="Q744" s="139"/>
    </row>
    <row r="745" spans="1:17" s="4" customFormat="1" ht="16.5" thickBot="1" x14ac:dyDescent="0.3">
      <c r="A745" s="35" t="s">
        <v>119</v>
      </c>
      <c r="B745" s="31">
        <v>107</v>
      </c>
      <c r="C745" s="31">
        <f>C746+C747+C748+C749+C750+C751+C752+C753+C754+C755</f>
        <v>107.00000000000001</v>
      </c>
      <c r="D745" s="32"/>
      <c r="E745" s="56"/>
      <c r="F745" s="56"/>
      <c r="G745" s="56"/>
      <c r="H745" s="31"/>
      <c r="I745" s="36"/>
      <c r="J745" s="36"/>
      <c r="K745" s="36"/>
      <c r="L745" s="36"/>
      <c r="M745" s="36"/>
      <c r="N745" s="36"/>
      <c r="O745" s="36"/>
      <c r="P745" s="138"/>
      <c r="Q745" s="139"/>
    </row>
    <row r="746" spans="1:17" s="4" customFormat="1" ht="16.5" thickBot="1" x14ac:dyDescent="0.3">
      <c r="A746" s="151" t="s">
        <v>33</v>
      </c>
      <c r="B746" s="56">
        <f>C746</f>
        <v>71.400000000000006</v>
      </c>
      <c r="C746" s="111">
        <v>71.400000000000006</v>
      </c>
      <c r="D746" s="32"/>
      <c r="E746" s="56"/>
      <c r="F746" s="56"/>
      <c r="G746" s="56"/>
      <c r="H746" s="31"/>
      <c r="I746" s="36"/>
      <c r="J746" s="36"/>
      <c r="K746" s="36"/>
      <c r="L746" s="36"/>
      <c r="M746" s="36"/>
      <c r="N746" s="36"/>
      <c r="O746" s="36"/>
      <c r="P746" s="138"/>
      <c r="Q746" s="139"/>
    </row>
    <row r="747" spans="1:17" s="4" customFormat="1" ht="16.5" thickBot="1" x14ac:dyDescent="0.3">
      <c r="A747" s="151" t="s">
        <v>25</v>
      </c>
      <c r="B747" s="56">
        <f t="shared" ref="B747" si="12">C747</f>
        <v>8</v>
      </c>
      <c r="C747" s="152">
        <v>8</v>
      </c>
      <c r="D747" s="32"/>
      <c r="E747" s="175"/>
      <c r="F747" s="56"/>
      <c r="G747" s="56"/>
      <c r="H747" s="31"/>
      <c r="I747" s="36"/>
      <c r="J747" s="36"/>
      <c r="K747" s="36"/>
      <c r="L747" s="36"/>
      <c r="M747" s="36"/>
      <c r="N747" s="36"/>
      <c r="O747" s="36"/>
      <c r="P747" s="138"/>
      <c r="Q747" s="139"/>
    </row>
    <row r="748" spans="1:17" s="4" customFormat="1" ht="16.5" thickBot="1" x14ac:dyDescent="0.3">
      <c r="A748" s="151" t="s">
        <v>27</v>
      </c>
      <c r="B748" s="153">
        <f>C748*1.14</f>
        <v>3.42</v>
      </c>
      <c r="C748" s="152">
        <v>3</v>
      </c>
      <c r="D748" s="32"/>
      <c r="E748" s="56"/>
      <c r="F748" s="56"/>
      <c r="G748" s="56"/>
      <c r="H748" s="31"/>
      <c r="I748" s="36"/>
      <c r="J748" s="36"/>
      <c r="K748" s="36"/>
      <c r="L748" s="36"/>
      <c r="M748" s="36"/>
      <c r="N748" s="36"/>
      <c r="O748" s="36"/>
      <c r="P748" s="138"/>
      <c r="Q748" s="139"/>
    </row>
    <row r="749" spans="1:17" s="4" customFormat="1" ht="16.5" thickBot="1" x14ac:dyDescent="0.3">
      <c r="A749" s="151" t="s">
        <v>26</v>
      </c>
      <c r="B749" s="56">
        <f t="shared" ref="B749:B755" si="13">C749</f>
        <v>3</v>
      </c>
      <c r="C749" s="152">
        <v>3</v>
      </c>
      <c r="D749" s="32"/>
      <c r="E749" s="56"/>
      <c r="F749" s="56"/>
      <c r="G749" s="56"/>
      <c r="H749" s="31"/>
      <c r="I749" s="36"/>
      <c r="J749" s="36"/>
      <c r="K749" s="36"/>
      <c r="L749" s="36"/>
      <c r="M749" s="36"/>
      <c r="N749" s="36"/>
      <c r="O749" s="36"/>
      <c r="P749" s="138"/>
      <c r="Q749" s="139"/>
    </row>
    <row r="750" spans="1:17" s="4" customFormat="1" ht="16.5" thickBot="1" x14ac:dyDescent="0.3">
      <c r="A750" s="151" t="s">
        <v>34</v>
      </c>
      <c r="B750" s="56">
        <f t="shared" si="13"/>
        <v>3</v>
      </c>
      <c r="C750" s="152">
        <v>3</v>
      </c>
      <c r="D750" s="32"/>
      <c r="E750" s="56"/>
      <c r="F750" s="56"/>
      <c r="G750" s="56"/>
      <c r="H750" s="31"/>
      <c r="I750" s="36"/>
      <c r="J750" s="36"/>
      <c r="K750" s="36"/>
      <c r="L750" s="36"/>
      <c r="M750" s="36"/>
      <c r="N750" s="36"/>
      <c r="O750" s="36"/>
      <c r="P750" s="138"/>
      <c r="Q750" s="139"/>
    </row>
    <row r="751" spans="1:17" s="4" customFormat="1" ht="16.5" thickBot="1" x14ac:dyDescent="0.3">
      <c r="A751" s="151" t="s">
        <v>35</v>
      </c>
      <c r="B751" s="56">
        <f t="shared" si="13"/>
        <v>2</v>
      </c>
      <c r="C751" s="152">
        <v>2</v>
      </c>
      <c r="D751" s="32"/>
      <c r="E751" s="56"/>
      <c r="F751" s="56"/>
      <c r="G751" s="56"/>
      <c r="H751" s="31"/>
      <c r="I751" s="36"/>
      <c r="J751" s="36"/>
      <c r="K751" s="36"/>
      <c r="L751" s="36"/>
      <c r="M751" s="36"/>
      <c r="N751" s="36"/>
      <c r="O751" s="36"/>
      <c r="P751" s="138"/>
      <c r="Q751" s="139"/>
    </row>
    <row r="752" spans="1:17" s="4" customFormat="1" ht="16.5" thickBot="1" x14ac:dyDescent="0.3">
      <c r="A752" s="151" t="s">
        <v>36</v>
      </c>
      <c r="B752" s="154">
        <f t="shared" si="13"/>
        <v>0.09</v>
      </c>
      <c r="C752" s="152">
        <v>0.09</v>
      </c>
      <c r="D752" s="32"/>
      <c r="E752" s="56"/>
      <c r="F752" s="56"/>
      <c r="G752" s="56"/>
      <c r="H752" s="31"/>
      <c r="I752" s="36"/>
      <c r="J752" s="36"/>
      <c r="K752" s="36"/>
      <c r="L752" s="36"/>
      <c r="M752" s="36"/>
      <c r="N752" s="36"/>
      <c r="O752" s="36"/>
      <c r="P752" s="138"/>
      <c r="Q752" s="139"/>
    </row>
    <row r="753" spans="1:17" s="4" customFormat="1" ht="16.5" thickBot="1" x14ac:dyDescent="0.3">
      <c r="A753" s="155" t="s">
        <v>37</v>
      </c>
      <c r="B753" s="156">
        <f t="shared" si="13"/>
        <v>0.5</v>
      </c>
      <c r="C753" s="157">
        <v>0.5</v>
      </c>
      <c r="D753" s="32"/>
      <c r="E753" s="56"/>
      <c r="F753" s="56"/>
      <c r="G753" s="56"/>
      <c r="H753" s="31"/>
      <c r="I753" s="36"/>
      <c r="J753" s="36"/>
      <c r="K753" s="36"/>
      <c r="L753" s="36"/>
      <c r="M753" s="36"/>
      <c r="N753" s="36"/>
      <c r="O753" s="36"/>
      <c r="P753" s="138"/>
      <c r="Q753" s="139"/>
    </row>
    <row r="754" spans="1:17" s="4" customFormat="1" ht="16.5" thickBot="1" x14ac:dyDescent="0.3">
      <c r="A754" s="35" t="s">
        <v>38</v>
      </c>
      <c r="B754" s="31">
        <f t="shared" si="13"/>
        <v>0.01</v>
      </c>
      <c r="C754" s="31">
        <v>0.01</v>
      </c>
      <c r="D754" s="32"/>
      <c r="E754" s="56"/>
      <c r="F754" s="56"/>
      <c r="G754" s="56"/>
      <c r="H754" s="31"/>
      <c r="I754" s="36"/>
      <c r="J754" s="36"/>
      <c r="K754" s="36"/>
      <c r="L754" s="36"/>
      <c r="M754" s="36"/>
      <c r="N754" s="36"/>
      <c r="O754" s="36"/>
      <c r="P754" s="138"/>
      <c r="Q754" s="139"/>
    </row>
    <row r="755" spans="1:17" s="4" customFormat="1" ht="16.5" thickBot="1" x14ac:dyDescent="0.3">
      <c r="A755" s="35" t="s">
        <v>39</v>
      </c>
      <c r="B755" s="31">
        <f t="shared" si="13"/>
        <v>16</v>
      </c>
      <c r="C755" s="31">
        <v>16</v>
      </c>
      <c r="D755" s="32"/>
      <c r="E755" s="56"/>
      <c r="F755" s="56"/>
      <c r="G755" s="56"/>
      <c r="H755" s="31"/>
      <c r="I755" s="36"/>
      <c r="J755" s="36"/>
      <c r="K755" s="36"/>
      <c r="L755" s="36"/>
      <c r="M755" s="36"/>
      <c r="N755" s="36"/>
      <c r="O755" s="36"/>
      <c r="P755" s="138"/>
      <c r="Q755" s="139"/>
    </row>
    <row r="756" spans="1:17" s="4" customFormat="1" ht="16.5" thickBot="1" x14ac:dyDescent="0.3">
      <c r="A756" s="35" t="s">
        <v>329</v>
      </c>
      <c r="B756" s="108">
        <f>C756*1.08</f>
        <v>19.764000000000003</v>
      </c>
      <c r="C756" s="31">
        <v>18.3</v>
      </c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138"/>
      <c r="Q756" s="139"/>
    </row>
    <row r="757" spans="1:17" s="4" customFormat="1" ht="16.5" thickBot="1" x14ac:dyDescent="0.3">
      <c r="A757" s="35" t="s">
        <v>27</v>
      </c>
      <c r="B757" s="31">
        <f>C757</f>
        <v>3</v>
      </c>
      <c r="C757" s="31">
        <v>3</v>
      </c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138"/>
      <c r="Q757" s="139"/>
    </row>
    <row r="758" spans="1:17" s="4" customFormat="1" ht="16.5" thickBot="1" x14ac:dyDescent="0.3">
      <c r="A758" s="52" t="s">
        <v>34</v>
      </c>
      <c r="B758" s="34">
        <v>2</v>
      </c>
      <c r="C758" s="71">
        <v>2</v>
      </c>
      <c r="D758" s="282"/>
      <c r="E758" s="282"/>
      <c r="F758" s="282"/>
      <c r="G758" s="282"/>
      <c r="H758" s="34"/>
      <c r="I758" s="31">
        <v>0.7</v>
      </c>
      <c r="J758" s="31">
        <v>0</v>
      </c>
      <c r="K758" s="31">
        <v>0.7</v>
      </c>
      <c r="L758" s="31">
        <v>0.7</v>
      </c>
      <c r="M758" s="31">
        <v>0.9</v>
      </c>
      <c r="N758" s="31">
        <v>1</v>
      </c>
      <c r="O758" s="31">
        <v>7.8</v>
      </c>
      <c r="P758" s="138"/>
      <c r="Q758" s="139"/>
    </row>
    <row r="759" spans="1:17" s="4" customFormat="1" ht="16.5" thickBot="1" x14ac:dyDescent="0.3">
      <c r="A759" s="92" t="s">
        <v>43</v>
      </c>
      <c r="B759" s="56"/>
      <c r="C759" s="56"/>
      <c r="D759" s="56">
        <v>200</v>
      </c>
      <c r="E759" s="56">
        <v>0.5</v>
      </c>
      <c r="F759" s="56">
        <v>0.1</v>
      </c>
      <c r="G759" s="32">
        <v>10.1</v>
      </c>
      <c r="H759" s="175">
        <v>46</v>
      </c>
      <c r="I759" s="141"/>
      <c r="J759" s="141"/>
      <c r="K759" s="141"/>
      <c r="L759" s="141"/>
      <c r="M759" s="141"/>
      <c r="N759" s="141"/>
      <c r="O759" s="87"/>
      <c r="P759" s="138"/>
      <c r="Q759" s="139"/>
    </row>
    <row r="760" spans="1:17" s="4" customFormat="1" ht="16.5" thickBot="1" x14ac:dyDescent="0.3">
      <c r="A760" s="110" t="s">
        <v>75</v>
      </c>
      <c r="B760" s="31"/>
      <c r="C760" s="31"/>
      <c r="D760" s="31">
        <v>140</v>
      </c>
      <c r="E760" s="108">
        <v>2.2000000000000002</v>
      </c>
      <c r="F760" s="108">
        <v>4</v>
      </c>
      <c r="G760" s="108">
        <v>10</v>
      </c>
      <c r="H760" s="108">
        <v>78</v>
      </c>
      <c r="I760" s="141"/>
      <c r="J760" s="141"/>
      <c r="K760" s="141"/>
      <c r="L760" s="141"/>
      <c r="M760" s="141"/>
      <c r="N760" s="141"/>
      <c r="O760" s="87"/>
      <c r="P760" s="138"/>
      <c r="Q760" s="139"/>
    </row>
    <row r="761" spans="1:17" s="4" customFormat="1" ht="16.5" thickBot="1" x14ac:dyDescent="0.3">
      <c r="A761" s="323" t="s">
        <v>44</v>
      </c>
      <c r="B761" s="324"/>
      <c r="C761" s="209"/>
      <c r="D761" s="325">
        <f>SUM(D739:D760)</f>
        <v>440</v>
      </c>
      <c r="E761" s="326">
        <f>SUM(E739:E760)</f>
        <v>21.627999999999997</v>
      </c>
      <c r="F761" s="327">
        <f>SUM(F739:F760)</f>
        <v>21.096000000000004</v>
      </c>
      <c r="G761" s="327">
        <f>SUM(G739:G760)</f>
        <v>87.864000000000004</v>
      </c>
      <c r="H761" s="327">
        <f>SUM(H739:H760)</f>
        <v>672.7</v>
      </c>
      <c r="I761" s="141"/>
      <c r="J761" s="141"/>
      <c r="K761" s="141"/>
      <c r="L761" s="141"/>
      <c r="M761" s="141"/>
      <c r="N761" s="141"/>
      <c r="O761" s="87"/>
      <c r="P761" s="138"/>
      <c r="Q761" s="139"/>
    </row>
    <row r="762" spans="1:17" s="4" customFormat="1" ht="16.5" thickBot="1" x14ac:dyDescent="0.3">
      <c r="A762" s="295" t="s">
        <v>330</v>
      </c>
      <c r="B762" s="296"/>
      <c r="C762" s="296"/>
      <c r="D762" s="296"/>
      <c r="E762" s="296"/>
      <c r="F762" s="296"/>
      <c r="G762" s="296"/>
      <c r="H762" s="297"/>
      <c r="I762" s="141"/>
      <c r="J762" s="141"/>
      <c r="K762" s="141"/>
      <c r="L762" s="141"/>
      <c r="M762" s="141"/>
      <c r="N762" s="141"/>
      <c r="O762" s="87"/>
      <c r="P762" s="138"/>
      <c r="Q762" s="139"/>
    </row>
    <row r="763" spans="1:17" s="4" customFormat="1" ht="16.5" thickBot="1" x14ac:dyDescent="0.3">
      <c r="A763" s="300" t="s">
        <v>6</v>
      </c>
      <c r="B763" s="298" t="s">
        <v>318</v>
      </c>
      <c r="C763" s="168" t="s">
        <v>3</v>
      </c>
      <c r="D763" s="299" t="s">
        <v>4</v>
      </c>
      <c r="E763" s="224"/>
      <c r="F763" s="224"/>
      <c r="G763" s="224"/>
      <c r="H763" s="32"/>
      <c r="I763" s="142"/>
      <c r="J763" s="142"/>
      <c r="K763" s="142"/>
      <c r="L763" s="142"/>
      <c r="M763" s="142"/>
      <c r="N763" s="142"/>
      <c r="O763" s="143"/>
      <c r="P763" s="138"/>
      <c r="Q763" s="139"/>
    </row>
    <row r="764" spans="1:17" s="4" customFormat="1" ht="16.5" thickBot="1" x14ac:dyDescent="0.3">
      <c r="A764" s="300"/>
      <c r="B764" s="298"/>
      <c r="C764" s="168"/>
      <c r="D764" s="145" t="s">
        <v>7</v>
      </c>
      <c r="E764" s="145" t="s">
        <v>8</v>
      </c>
      <c r="F764" s="145" t="s">
        <v>9</v>
      </c>
      <c r="G764" s="145" t="s">
        <v>10</v>
      </c>
      <c r="H764" s="204" t="s">
        <v>11</v>
      </c>
      <c r="I764" s="50"/>
      <c r="J764" s="50"/>
      <c r="K764" s="51"/>
      <c r="L764" s="95" t="s">
        <v>13</v>
      </c>
      <c r="M764" s="50"/>
      <c r="N764" s="50"/>
      <c r="O764" s="51"/>
      <c r="P764" s="138"/>
      <c r="Q764" s="139"/>
    </row>
    <row r="765" spans="1:17" s="4" customFormat="1" ht="16.5" thickBot="1" x14ac:dyDescent="0.3">
      <c r="A765" s="266"/>
      <c r="B765" s="285"/>
      <c r="C765" s="149"/>
      <c r="D765" s="148"/>
      <c r="E765" s="148"/>
      <c r="F765" s="148"/>
      <c r="G765" s="148"/>
      <c r="H765" s="148"/>
      <c r="I765" s="31" t="s">
        <v>15</v>
      </c>
      <c r="J765" s="31" t="s">
        <v>16</v>
      </c>
      <c r="K765" s="31" t="s">
        <v>17</v>
      </c>
      <c r="L765" s="31" t="s">
        <v>18</v>
      </c>
      <c r="M765" s="31" t="s">
        <v>19</v>
      </c>
      <c r="N765" s="31" t="s">
        <v>20</v>
      </c>
      <c r="O765" s="31" t="s">
        <v>21</v>
      </c>
      <c r="P765" s="138"/>
      <c r="Q765" s="139"/>
    </row>
    <row r="766" spans="1:17" s="4" customFormat="1" ht="16.5" thickBot="1" x14ac:dyDescent="0.3">
      <c r="A766" s="253" t="s">
        <v>331</v>
      </c>
      <c r="B766" s="138"/>
      <c r="C766" s="138"/>
      <c r="D766" s="56">
        <v>100</v>
      </c>
      <c r="E766" s="175">
        <v>0.7</v>
      </c>
      <c r="F766" s="175">
        <v>4</v>
      </c>
      <c r="G766" s="175">
        <v>8.6</v>
      </c>
      <c r="H766" s="108">
        <v>73</v>
      </c>
      <c r="I766" s="36"/>
      <c r="J766" s="36"/>
      <c r="K766" s="36"/>
      <c r="L766" s="36"/>
      <c r="M766" s="36"/>
      <c r="N766" s="36"/>
      <c r="O766" s="36"/>
      <c r="P766" s="138"/>
      <c r="Q766" s="139"/>
    </row>
    <row r="767" spans="1:17" s="4" customFormat="1" ht="16.5" thickBot="1" x14ac:dyDescent="0.3">
      <c r="A767" s="44" t="s">
        <v>56</v>
      </c>
      <c r="B767" s="56">
        <f>C767*1.33</f>
        <v>53.2</v>
      </c>
      <c r="C767" s="56">
        <v>40</v>
      </c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138"/>
      <c r="Q767" s="139"/>
    </row>
    <row r="768" spans="1:17" s="4" customFormat="1" ht="16.5" thickBot="1" x14ac:dyDescent="0.3">
      <c r="A768" s="35" t="s">
        <v>57</v>
      </c>
      <c r="B768" s="31">
        <f>C768*1.43</f>
        <v>57.199999999999996</v>
      </c>
      <c r="C768" s="31">
        <v>40</v>
      </c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138"/>
      <c r="Q768" s="139"/>
    </row>
    <row r="769" spans="1:17" s="4" customFormat="1" ht="16.5" thickBot="1" x14ac:dyDescent="0.3">
      <c r="A769" s="35" t="s">
        <v>58</v>
      </c>
      <c r="B769" s="31">
        <f>C769*1.54</f>
        <v>61.6</v>
      </c>
      <c r="C769" s="31">
        <v>40</v>
      </c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138"/>
      <c r="Q769" s="139"/>
    </row>
    <row r="770" spans="1:17" s="4" customFormat="1" ht="16.5" thickBot="1" x14ac:dyDescent="0.3">
      <c r="A770" s="35" t="s">
        <v>59</v>
      </c>
      <c r="B770" s="31">
        <f>C770*1.67</f>
        <v>66.8</v>
      </c>
      <c r="C770" s="31">
        <v>40</v>
      </c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138"/>
      <c r="Q770" s="139"/>
    </row>
    <row r="771" spans="1:17" s="4" customFormat="1" ht="16.5" thickBot="1" x14ac:dyDescent="0.3">
      <c r="A771" s="55" t="s">
        <v>61</v>
      </c>
      <c r="B771" s="31">
        <f>C771*1.25</f>
        <v>31.25</v>
      </c>
      <c r="C771" s="31">
        <v>25</v>
      </c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138"/>
      <c r="Q771" s="139"/>
    </row>
    <row r="772" spans="1:17" s="4" customFormat="1" ht="16.5" thickBot="1" x14ac:dyDescent="0.3">
      <c r="A772" s="103" t="s">
        <v>62</v>
      </c>
      <c r="B772" s="31">
        <f>C772*1.33</f>
        <v>33.25</v>
      </c>
      <c r="C772" s="31">
        <v>25</v>
      </c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138"/>
      <c r="Q772" s="139"/>
    </row>
    <row r="773" spans="1:17" s="4" customFormat="1" ht="16.5" thickBot="1" x14ac:dyDescent="0.3">
      <c r="A773" s="35" t="s">
        <v>63</v>
      </c>
      <c r="B773" s="31">
        <v>22</v>
      </c>
      <c r="C773" s="31">
        <v>20</v>
      </c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138"/>
      <c r="Q773" s="139"/>
    </row>
    <row r="774" spans="1:17" s="4" customFormat="1" ht="16.5" thickBot="1" x14ac:dyDescent="0.3">
      <c r="A774" s="35" t="s">
        <v>50</v>
      </c>
      <c r="B774" s="31">
        <v>17</v>
      </c>
      <c r="C774" s="31">
        <v>5</v>
      </c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138"/>
      <c r="Q774" s="139"/>
    </row>
    <row r="775" spans="1:17" s="4" customFormat="1" ht="16.5" thickBot="1" x14ac:dyDescent="0.3">
      <c r="A775" s="35" t="s">
        <v>51</v>
      </c>
      <c r="B775" s="31">
        <v>17.5</v>
      </c>
      <c r="C775" s="31">
        <v>5</v>
      </c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138"/>
      <c r="Q775" s="139"/>
    </row>
    <row r="776" spans="1:17" s="4" customFormat="1" ht="16.5" thickBot="1" x14ac:dyDescent="0.3">
      <c r="A776" s="35" t="s">
        <v>34</v>
      </c>
      <c r="B776" s="31">
        <v>4</v>
      </c>
      <c r="C776" s="31">
        <v>10</v>
      </c>
      <c r="D776" s="158"/>
      <c r="E776" s="158"/>
      <c r="F776" s="158"/>
      <c r="G776" s="158"/>
      <c r="H776" s="36"/>
      <c r="I776" s="36"/>
      <c r="J776" s="36"/>
      <c r="K776" s="36"/>
      <c r="L776" s="36"/>
      <c r="M776" s="36"/>
      <c r="N776" s="36"/>
      <c r="O776" s="36"/>
      <c r="P776" s="138"/>
      <c r="Q776" s="139"/>
    </row>
    <row r="777" spans="1:17" s="4" customFormat="1" ht="16.5" thickBot="1" x14ac:dyDescent="0.3">
      <c r="A777" s="35" t="s">
        <v>52</v>
      </c>
      <c r="B777" s="34">
        <v>2.7</v>
      </c>
      <c r="C777" s="71">
        <v>2</v>
      </c>
      <c r="D777" s="282"/>
      <c r="E777" s="282"/>
      <c r="F777" s="282"/>
      <c r="G777" s="282"/>
      <c r="H777" s="31"/>
      <c r="I777" s="31">
        <v>0.01</v>
      </c>
      <c r="J777" s="31">
        <v>1.2</v>
      </c>
      <c r="K777" s="31">
        <v>0</v>
      </c>
      <c r="L777" s="31">
        <v>11.65</v>
      </c>
      <c r="M777" s="31">
        <v>9.1999999999999998E-2</v>
      </c>
      <c r="N777" s="31">
        <v>4.88</v>
      </c>
      <c r="O777" s="31">
        <v>9.1999999999999998E-2</v>
      </c>
      <c r="P777" s="138"/>
      <c r="Q777" s="139"/>
    </row>
    <row r="778" spans="1:17" s="4" customFormat="1" ht="16.5" thickBot="1" x14ac:dyDescent="0.3">
      <c r="A778" s="253" t="s">
        <v>332</v>
      </c>
      <c r="B778" s="282"/>
      <c r="C778" s="282"/>
      <c r="D778" s="31" t="s">
        <v>333</v>
      </c>
      <c r="E778" s="31">
        <v>10.47</v>
      </c>
      <c r="F778" s="31">
        <v>15.14</v>
      </c>
      <c r="G778" s="31">
        <v>40.57</v>
      </c>
      <c r="H778" s="31">
        <v>298.47000000000003</v>
      </c>
      <c r="I778" s="36"/>
      <c r="J778" s="36"/>
      <c r="K778" s="36"/>
      <c r="L778" s="36"/>
      <c r="M778" s="36"/>
      <c r="N778" s="36"/>
      <c r="O778" s="36"/>
      <c r="P778" s="138"/>
      <c r="Q778" s="139"/>
    </row>
    <row r="779" spans="1:17" s="4" customFormat="1" ht="16.5" thickBot="1" x14ac:dyDescent="0.3">
      <c r="A779" s="44" t="s">
        <v>334</v>
      </c>
      <c r="B779" s="328"/>
      <c r="C779" s="301">
        <v>25</v>
      </c>
      <c r="D779" s="31"/>
      <c r="E779" s="31"/>
      <c r="F779" s="31"/>
      <c r="G779" s="31"/>
      <c r="H779" s="36"/>
      <c r="I779" s="36"/>
      <c r="J779" s="36"/>
      <c r="K779" s="36"/>
      <c r="L779" s="36"/>
      <c r="M779" s="36"/>
      <c r="N779" s="36"/>
      <c r="O779" s="36"/>
      <c r="P779" s="138"/>
      <c r="Q779" s="139"/>
    </row>
    <row r="780" spans="1:17" s="4" customFormat="1" ht="16.5" thickBot="1" x14ac:dyDescent="0.3">
      <c r="A780" s="44" t="s">
        <v>335</v>
      </c>
      <c r="B780" s="301">
        <f>C780</f>
        <v>40</v>
      </c>
      <c r="C780" s="301">
        <v>40</v>
      </c>
      <c r="D780" s="31"/>
      <c r="E780" s="31"/>
      <c r="F780" s="31"/>
      <c r="G780" s="31"/>
      <c r="H780" s="36"/>
      <c r="I780" s="36"/>
      <c r="J780" s="36"/>
      <c r="K780" s="36"/>
      <c r="L780" s="36"/>
      <c r="M780" s="36"/>
      <c r="N780" s="36"/>
      <c r="O780" s="36"/>
      <c r="P780" s="138"/>
      <c r="Q780" s="139"/>
    </row>
    <row r="781" spans="1:17" s="4" customFormat="1" ht="16.5" thickBot="1" x14ac:dyDescent="0.3">
      <c r="A781" s="35" t="s">
        <v>56</v>
      </c>
      <c r="B781" s="31">
        <f>C781*1.33</f>
        <v>106.4</v>
      </c>
      <c r="C781" s="31">
        <v>80</v>
      </c>
      <c r="D781" s="31"/>
      <c r="E781" s="31"/>
      <c r="F781" s="31"/>
      <c r="G781" s="31"/>
      <c r="H781" s="36"/>
      <c r="I781" s="36"/>
      <c r="J781" s="36"/>
      <c r="K781" s="36"/>
      <c r="L781" s="36"/>
      <c r="M781" s="36"/>
      <c r="N781" s="36"/>
      <c r="O781" s="36"/>
      <c r="P781" s="138"/>
      <c r="Q781" s="139"/>
    </row>
    <row r="782" spans="1:17" s="4" customFormat="1" ht="16.5" thickBot="1" x14ac:dyDescent="0.3">
      <c r="A782" s="35" t="s">
        <v>57</v>
      </c>
      <c r="B782" s="31">
        <f>C782*1.43</f>
        <v>114.39999999999999</v>
      </c>
      <c r="C782" s="31">
        <v>80</v>
      </c>
      <c r="D782" s="31"/>
      <c r="E782" s="31"/>
      <c r="F782" s="31"/>
      <c r="G782" s="31"/>
      <c r="H782" s="36"/>
      <c r="I782" s="36"/>
      <c r="J782" s="36"/>
      <c r="K782" s="36"/>
      <c r="L782" s="36"/>
      <c r="M782" s="36"/>
      <c r="N782" s="36"/>
      <c r="O782" s="36"/>
      <c r="P782" s="138"/>
      <c r="Q782" s="139"/>
    </row>
    <row r="783" spans="1:17" s="4" customFormat="1" ht="16.5" thickBot="1" x14ac:dyDescent="0.3">
      <c r="A783" s="35" t="s">
        <v>58</v>
      </c>
      <c r="B783" s="31">
        <f>C783*1.54</f>
        <v>123.2</v>
      </c>
      <c r="C783" s="31">
        <v>80</v>
      </c>
      <c r="D783" s="31"/>
      <c r="E783" s="31"/>
      <c r="F783" s="31"/>
      <c r="G783" s="31"/>
      <c r="H783" s="36"/>
      <c r="I783" s="36"/>
      <c r="J783" s="36"/>
      <c r="K783" s="36"/>
      <c r="L783" s="36"/>
      <c r="M783" s="36"/>
      <c r="N783" s="36"/>
      <c r="O783" s="36"/>
      <c r="P783" s="138"/>
      <c r="Q783" s="139"/>
    </row>
    <row r="784" spans="1:17" s="4" customFormat="1" ht="16.5" thickBot="1" x14ac:dyDescent="0.3">
      <c r="A784" s="35" t="s">
        <v>59</v>
      </c>
      <c r="B784" s="31">
        <f>C784*1.67</f>
        <v>133.6</v>
      </c>
      <c r="C784" s="31">
        <v>80</v>
      </c>
      <c r="D784" s="31"/>
      <c r="E784" s="31"/>
      <c r="F784" s="31"/>
      <c r="G784" s="31"/>
      <c r="H784" s="36"/>
      <c r="I784" s="36"/>
      <c r="J784" s="36"/>
      <c r="K784" s="36"/>
      <c r="L784" s="36"/>
      <c r="M784" s="36"/>
      <c r="N784" s="36"/>
      <c r="O784" s="36"/>
      <c r="P784" s="138"/>
      <c r="Q784" s="139"/>
    </row>
    <row r="785" spans="1:17" s="4" customFormat="1" ht="16.5" thickBot="1" x14ac:dyDescent="0.3">
      <c r="A785" s="35" t="s">
        <v>166</v>
      </c>
      <c r="B785" s="108">
        <f>C785*1.08</f>
        <v>21.6</v>
      </c>
      <c r="C785" s="277">
        <v>20</v>
      </c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138"/>
      <c r="Q785" s="139"/>
    </row>
    <row r="786" spans="1:17" s="4" customFormat="1" ht="16.5" thickBot="1" x14ac:dyDescent="0.3">
      <c r="A786" s="35" t="s">
        <v>336</v>
      </c>
      <c r="B786" s="108">
        <f>C786*1.08</f>
        <v>21.6</v>
      </c>
      <c r="C786" s="277">
        <v>20</v>
      </c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138"/>
      <c r="Q786" s="139"/>
    </row>
    <row r="787" spans="1:17" s="4" customFormat="1" ht="16.5" thickBot="1" x14ac:dyDescent="0.3">
      <c r="A787" s="35" t="s">
        <v>337</v>
      </c>
      <c r="B787" s="31">
        <f>C787</f>
        <v>20</v>
      </c>
      <c r="C787" s="31">
        <v>20</v>
      </c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138"/>
      <c r="Q787" s="139"/>
    </row>
    <row r="788" spans="1:17" s="4" customFormat="1" ht="16.5" thickBot="1" x14ac:dyDescent="0.3">
      <c r="A788" s="55" t="s">
        <v>61</v>
      </c>
      <c r="B788" s="31">
        <f>C788*1.25</f>
        <v>3.75</v>
      </c>
      <c r="C788" s="31">
        <v>3</v>
      </c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138"/>
      <c r="Q788" s="139"/>
    </row>
    <row r="789" spans="1:17" s="4" customFormat="1" ht="16.5" thickBot="1" x14ac:dyDescent="0.3">
      <c r="A789" s="103" t="s">
        <v>62</v>
      </c>
      <c r="B789" s="31">
        <f>C789*1.33</f>
        <v>3.99</v>
      </c>
      <c r="C789" s="31">
        <v>3</v>
      </c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138"/>
      <c r="Q789" s="139"/>
    </row>
    <row r="790" spans="1:17" s="4" customFormat="1" ht="16.5" thickBot="1" x14ac:dyDescent="0.3">
      <c r="A790" s="35" t="s">
        <v>50</v>
      </c>
      <c r="B790" s="31">
        <f>C790*1.19</f>
        <v>23.799999999999997</v>
      </c>
      <c r="C790" s="31">
        <v>20</v>
      </c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138"/>
      <c r="Q790" s="139"/>
    </row>
    <row r="791" spans="1:17" s="4" customFormat="1" ht="16.5" thickBot="1" x14ac:dyDescent="0.3">
      <c r="A791" s="35" t="s">
        <v>34</v>
      </c>
      <c r="B791" s="31">
        <f>C791</f>
        <v>2</v>
      </c>
      <c r="C791" s="31">
        <v>2</v>
      </c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138"/>
      <c r="Q791" s="139"/>
    </row>
    <row r="792" spans="1:17" s="4" customFormat="1" ht="16.5" thickBot="1" x14ac:dyDescent="0.3">
      <c r="A792" s="35" t="s">
        <v>52</v>
      </c>
      <c r="B792" s="31">
        <f>C792*1.35</f>
        <v>2.7</v>
      </c>
      <c r="C792" s="31">
        <v>2</v>
      </c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138"/>
      <c r="Q792" s="139"/>
    </row>
    <row r="793" spans="1:17" s="4" customFormat="1" ht="16.5" thickBot="1" x14ac:dyDescent="0.3">
      <c r="A793" s="35" t="s">
        <v>338</v>
      </c>
      <c r="B793" s="31">
        <f>C793</f>
        <v>100</v>
      </c>
      <c r="C793" s="31">
        <v>100</v>
      </c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138"/>
      <c r="Q793" s="139"/>
    </row>
    <row r="794" spans="1:17" s="4" customFormat="1" ht="16.5" thickBot="1" x14ac:dyDescent="0.3">
      <c r="A794" s="35" t="s">
        <v>339</v>
      </c>
      <c r="B794" s="31">
        <f>C794</f>
        <v>0.01</v>
      </c>
      <c r="C794" s="31">
        <v>0.01</v>
      </c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138"/>
      <c r="Q794" s="139"/>
    </row>
    <row r="795" spans="1:17" s="4" customFormat="1" ht="16.5" thickBot="1" x14ac:dyDescent="0.3">
      <c r="A795" s="35" t="s">
        <v>190</v>
      </c>
      <c r="B795" s="31">
        <f>C795</f>
        <v>0.01</v>
      </c>
      <c r="C795" s="31">
        <v>0.01</v>
      </c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138"/>
      <c r="Q795" s="139"/>
    </row>
    <row r="796" spans="1:17" s="4" customFormat="1" ht="16.5" thickBot="1" x14ac:dyDescent="0.3">
      <c r="A796" s="253" t="s">
        <v>340</v>
      </c>
      <c r="B796" s="282"/>
      <c r="C796" s="282"/>
      <c r="D796" s="31" t="s">
        <v>341</v>
      </c>
      <c r="E796" s="31">
        <v>11.56</v>
      </c>
      <c r="F796" s="31">
        <v>8.0299999999999994</v>
      </c>
      <c r="G796" s="31">
        <v>4.9800000000000004</v>
      </c>
      <c r="H796" s="31">
        <v>224.56</v>
      </c>
      <c r="I796" s="36"/>
      <c r="J796" s="36"/>
      <c r="K796" s="36"/>
      <c r="L796" s="36"/>
      <c r="M796" s="36"/>
      <c r="N796" s="36"/>
      <c r="O796" s="36"/>
      <c r="P796" s="138"/>
      <c r="Q796" s="139"/>
    </row>
    <row r="797" spans="1:17" s="4" customFormat="1" ht="16.5" thickBot="1" x14ac:dyDescent="0.3">
      <c r="A797" s="35" t="s">
        <v>342</v>
      </c>
      <c r="B797" s="31">
        <v>88.19</v>
      </c>
      <c r="C797" s="31">
        <f>C799*1.58</f>
        <v>79</v>
      </c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138"/>
      <c r="Q797" s="139"/>
    </row>
    <row r="798" spans="1:17" s="4" customFormat="1" ht="16.5" thickBot="1" x14ac:dyDescent="0.3">
      <c r="A798" s="35" t="s">
        <v>343</v>
      </c>
      <c r="B798" s="31">
        <f>C798*1.1</f>
        <v>74.25</v>
      </c>
      <c r="C798" s="31">
        <f>C799*1.35</f>
        <v>67.5</v>
      </c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138"/>
      <c r="Q798" s="139"/>
    </row>
    <row r="799" spans="1:17" s="4" customFormat="1" ht="16.5" thickBot="1" x14ac:dyDescent="0.3">
      <c r="A799" s="35" t="s">
        <v>344</v>
      </c>
      <c r="B799" s="31"/>
      <c r="C799" s="31">
        <v>50</v>
      </c>
      <c r="D799" s="36"/>
      <c r="E799" s="158"/>
      <c r="F799" s="158"/>
      <c r="G799" s="158"/>
      <c r="H799" s="36"/>
      <c r="I799" s="36"/>
      <c r="J799" s="36"/>
      <c r="K799" s="36"/>
      <c r="L799" s="36"/>
      <c r="M799" s="36"/>
      <c r="N799" s="36"/>
      <c r="O799" s="36"/>
      <c r="P799" s="138"/>
      <c r="Q799" s="139"/>
    </row>
    <row r="800" spans="1:17" s="4" customFormat="1" ht="16.5" thickBot="1" x14ac:dyDescent="0.3">
      <c r="A800" s="35" t="s">
        <v>50</v>
      </c>
      <c r="B800" s="31">
        <f>C800*1.19</f>
        <v>17.849999999999998</v>
      </c>
      <c r="C800" s="31">
        <v>15</v>
      </c>
      <c r="D800" s="37"/>
      <c r="E800" s="92"/>
      <c r="F800" s="92"/>
      <c r="G800" s="92"/>
      <c r="H800" s="36"/>
      <c r="I800" s="36"/>
      <c r="J800" s="36"/>
      <c r="K800" s="36"/>
      <c r="L800" s="36"/>
      <c r="M800" s="36"/>
      <c r="N800" s="36"/>
      <c r="O800" s="36"/>
      <c r="P800" s="138"/>
      <c r="Q800" s="139"/>
    </row>
    <row r="801" spans="1:17" s="4" customFormat="1" ht="16.5" thickBot="1" x14ac:dyDescent="0.3">
      <c r="A801" s="35" t="s">
        <v>236</v>
      </c>
      <c r="B801" s="34">
        <f>C801</f>
        <v>6</v>
      </c>
      <c r="C801" s="34">
        <v>6</v>
      </c>
      <c r="D801" s="159"/>
      <c r="E801" s="92"/>
      <c r="F801" s="92"/>
      <c r="G801" s="92"/>
      <c r="H801" s="36"/>
      <c r="I801" s="36"/>
      <c r="J801" s="36"/>
      <c r="K801" s="36"/>
      <c r="L801" s="36"/>
      <c r="M801" s="36"/>
      <c r="N801" s="36"/>
      <c r="O801" s="36"/>
      <c r="P801" s="138"/>
      <c r="Q801" s="139"/>
    </row>
    <row r="802" spans="1:17" s="4" customFormat="1" ht="16.5" thickBot="1" x14ac:dyDescent="0.3">
      <c r="A802" s="35" t="s">
        <v>33</v>
      </c>
      <c r="B802" s="56">
        <f>C802</f>
        <v>4</v>
      </c>
      <c r="C802" s="56">
        <v>4</v>
      </c>
      <c r="D802" s="92"/>
      <c r="E802" s="92"/>
      <c r="F802" s="159"/>
      <c r="G802" s="92"/>
      <c r="H802" s="36"/>
      <c r="I802" s="36"/>
      <c r="J802" s="36"/>
      <c r="K802" s="36"/>
      <c r="L802" s="36"/>
      <c r="M802" s="36"/>
      <c r="N802" s="36"/>
      <c r="O802" s="36"/>
      <c r="P802" s="138"/>
      <c r="Q802" s="139"/>
    </row>
    <row r="803" spans="1:17" s="4" customFormat="1" ht="16.5" thickBot="1" x14ac:dyDescent="0.3">
      <c r="A803" s="44" t="s">
        <v>190</v>
      </c>
      <c r="B803" s="56">
        <v>0.01</v>
      </c>
      <c r="C803" s="71">
        <v>0.01</v>
      </c>
      <c r="D803" s="282"/>
      <c r="E803" s="282"/>
      <c r="F803" s="282"/>
      <c r="G803" s="282"/>
      <c r="H803" s="36"/>
      <c r="I803" s="31">
        <v>0.15</v>
      </c>
      <c r="J803" s="36">
        <v>33.590000000000003</v>
      </c>
      <c r="K803" s="36">
        <v>0.24</v>
      </c>
      <c r="L803" s="31">
        <v>53.6</v>
      </c>
      <c r="M803" s="31">
        <v>117.2</v>
      </c>
      <c r="N803" s="36">
        <v>39</v>
      </c>
      <c r="O803" s="31">
        <v>1.4</v>
      </c>
      <c r="P803" s="138"/>
      <c r="Q803" s="139"/>
    </row>
    <row r="804" spans="1:17" s="4" customFormat="1" ht="16.5" thickBot="1" x14ac:dyDescent="0.3">
      <c r="A804" s="44" t="s">
        <v>34</v>
      </c>
      <c r="B804" s="56">
        <f>C804</f>
        <v>3</v>
      </c>
      <c r="C804" s="56">
        <v>3</v>
      </c>
      <c r="D804" s="282"/>
      <c r="E804" s="282"/>
      <c r="F804" s="282"/>
      <c r="G804" s="282"/>
      <c r="H804" s="36"/>
      <c r="I804" s="31"/>
      <c r="J804" s="36"/>
      <c r="K804" s="36"/>
      <c r="L804" s="31"/>
      <c r="M804" s="31"/>
      <c r="N804" s="36"/>
      <c r="O804" s="31"/>
      <c r="P804" s="138"/>
      <c r="Q804" s="139"/>
    </row>
    <row r="805" spans="1:17" s="4" customFormat="1" ht="16.5" thickBot="1" x14ac:dyDescent="0.3">
      <c r="A805" s="35" t="s">
        <v>345</v>
      </c>
      <c r="B805" s="301">
        <v>0.01</v>
      </c>
      <c r="C805" s="301">
        <v>0.01</v>
      </c>
      <c r="D805" s="138"/>
      <c r="E805" s="282"/>
      <c r="F805" s="282"/>
      <c r="G805" s="282"/>
      <c r="H805" s="31"/>
      <c r="I805" s="36"/>
      <c r="J805" s="36"/>
      <c r="K805" s="36"/>
      <c r="L805" s="36"/>
      <c r="M805" s="36"/>
      <c r="N805" s="36"/>
      <c r="O805" s="36"/>
      <c r="P805" s="138"/>
      <c r="Q805" s="139"/>
    </row>
    <row r="806" spans="1:17" s="4" customFormat="1" ht="16.5" thickBot="1" x14ac:dyDescent="0.3">
      <c r="A806" s="28" t="s">
        <v>163</v>
      </c>
      <c r="B806" s="29"/>
      <c r="C806" s="29"/>
      <c r="D806" s="56">
        <v>180</v>
      </c>
      <c r="E806" s="108">
        <v>4.0999999999999996</v>
      </c>
      <c r="F806" s="108">
        <v>4</v>
      </c>
      <c r="G806" s="108">
        <v>26</v>
      </c>
      <c r="H806" s="108">
        <v>156</v>
      </c>
      <c r="I806" s="36"/>
      <c r="J806" s="36"/>
      <c r="K806" s="36"/>
      <c r="L806" s="36"/>
      <c r="M806" s="36"/>
      <c r="N806" s="36"/>
      <c r="O806" s="36"/>
      <c r="P806" s="138"/>
      <c r="Q806" s="139"/>
    </row>
    <row r="807" spans="1:17" s="4" customFormat="1" ht="16.5" thickBot="1" x14ac:dyDescent="0.3">
      <c r="A807" s="35" t="s">
        <v>56</v>
      </c>
      <c r="B807" s="31">
        <f>C807*1.33</f>
        <v>204.82000000000002</v>
      </c>
      <c r="C807" s="31">
        <v>154</v>
      </c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138"/>
      <c r="Q807" s="139"/>
    </row>
    <row r="808" spans="1:17" s="4" customFormat="1" ht="16.5" thickBot="1" x14ac:dyDescent="0.3">
      <c r="A808" s="35" t="s">
        <v>57</v>
      </c>
      <c r="B808" s="31">
        <f>C808*1.43</f>
        <v>220.22</v>
      </c>
      <c r="C808" s="31">
        <v>154</v>
      </c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138"/>
      <c r="Q808" s="139"/>
    </row>
    <row r="809" spans="1:17" s="4" customFormat="1" ht="16.5" thickBot="1" x14ac:dyDescent="0.3">
      <c r="A809" s="35" t="s">
        <v>58</v>
      </c>
      <c r="B809" s="31">
        <f>C809*1.54</f>
        <v>237.16</v>
      </c>
      <c r="C809" s="31">
        <v>154</v>
      </c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138"/>
      <c r="Q809" s="139"/>
    </row>
    <row r="810" spans="1:17" s="4" customFormat="1" ht="16.5" thickBot="1" x14ac:dyDescent="0.3">
      <c r="A810" s="35" t="s">
        <v>59</v>
      </c>
      <c r="B810" s="31">
        <f>C810*1.67</f>
        <v>257.18</v>
      </c>
      <c r="C810" s="31">
        <v>154</v>
      </c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138"/>
      <c r="Q810" s="139"/>
    </row>
    <row r="811" spans="1:17" s="4" customFormat="1" ht="16.5" thickBot="1" x14ac:dyDescent="0.3">
      <c r="A811" s="35" t="s">
        <v>35</v>
      </c>
      <c r="B811" s="31">
        <v>28</v>
      </c>
      <c r="C811" s="31">
        <v>28</v>
      </c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138"/>
      <c r="Q811" s="139"/>
    </row>
    <row r="812" spans="1:17" s="4" customFormat="1" ht="16.5" thickBot="1" x14ac:dyDescent="0.3">
      <c r="A812" s="35" t="s">
        <v>26</v>
      </c>
      <c r="B812" s="31">
        <v>5</v>
      </c>
      <c r="C812" s="31">
        <v>5</v>
      </c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138"/>
      <c r="Q812" s="139"/>
    </row>
    <row r="813" spans="1:17" s="4" customFormat="1" ht="16.5" thickBot="1" x14ac:dyDescent="0.3">
      <c r="A813" s="253" t="s">
        <v>146</v>
      </c>
      <c r="B813" s="282"/>
      <c r="C813" s="282"/>
      <c r="D813" s="56">
        <v>200</v>
      </c>
      <c r="E813" s="56">
        <v>0.3</v>
      </c>
      <c r="F813" s="56">
        <v>0</v>
      </c>
      <c r="G813" s="56">
        <v>25</v>
      </c>
      <c r="H813" s="31">
        <v>101</v>
      </c>
      <c r="I813" s="36"/>
      <c r="J813" s="36"/>
      <c r="K813" s="36"/>
      <c r="L813" s="36"/>
      <c r="M813" s="36"/>
      <c r="N813" s="36"/>
      <c r="O813" s="36"/>
      <c r="P813" s="138"/>
      <c r="Q813" s="139"/>
    </row>
    <row r="814" spans="1:17" s="4" customFormat="1" ht="16.5" thickBot="1" x14ac:dyDescent="0.3">
      <c r="A814" s="35" t="s">
        <v>147</v>
      </c>
      <c r="B814" s="31">
        <f>C814</f>
        <v>22</v>
      </c>
      <c r="C814" s="31">
        <v>22</v>
      </c>
      <c r="D814" s="31"/>
      <c r="E814" s="31"/>
      <c r="F814" s="31"/>
      <c r="G814" s="31"/>
      <c r="H814" s="31"/>
      <c r="I814" s="31">
        <v>0.3</v>
      </c>
      <c r="J814" s="31">
        <v>0</v>
      </c>
      <c r="K814" s="31">
        <v>0</v>
      </c>
      <c r="L814" s="31">
        <v>10.25</v>
      </c>
      <c r="M814" s="31">
        <v>33.25</v>
      </c>
      <c r="N814" s="31">
        <v>10</v>
      </c>
      <c r="O814" s="31">
        <v>0.25</v>
      </c>
      <c r="P814" s="138"/>
      <c r="Q814" s="139"/>
    </row>
    <row r="815" spans="1:17" s="4" customFormat="1" ht="16.5" thickBot="1" x14ac:dyDescent="0.3">
      <c r="A815" s="35" t="s">
        <v>72</v>
      </c>
      <c r="B815" s="31">
        <f>C815</f>
        <v>10</v>
      </c>
      <c r="C815" s="31">
        <v>10</v>
      </c>
      <c r="D815" s="31"/>
      <c r="E815" s="31"/>
      <c r="F815" s="31"/>
      <c r="G815" s="31"/>
      <c r="H815" s="31"/>
      <c r="I815" s="31">
        <v>0.06</v>
      </c>
      <c r="J815" s="31">
        <v>0</v>
      </c>
      <c r="K815" s="31">
        <v>0.44</v>
      </c>
      <c r="L815" s="31">
        <v>10.75</v>
      </c>
      <c r="M815" s="31">
        <v>48.25</v>
      </c>
      <c r="N815" s="31">
        <v>14.38</v>
      </c>
      <c r="O815" s="31">
        <v>1.19</v>
      </c>
      <c r="P815" s="138"/>
      <c r="Q815" s="139"/>
    </row>
    <row r="816" spans="1:17" s="4" customFormat="1" ht="16.5" thickBot="1" x14ac:dyDescent="0.3">
      <c r="A816" s="110" t="s">
        <v>73</v>
      </c>
      <c r="B816" s="31">
        <v>50</v>
      </c>
      <c r="C816" s="31">
        <v>50</v>
      </c>
      <c r="D816" s="31">
        <v>50</v>
      </c>
      <c r="E816" s="31">
        <v>3.3</v>
      </c>
      <c r="F816" s="31">
        <v>0.6</v>
      </c>
      <c r="G816" s="31">
        <v>17.100000000000001</v>
      </c>
      <c r="H816" s="108">
        <v>87</v>
      </c>
      <c r="I816" s="141"/>
      <c r="J816" s="141"/>
      <c r="K816" s="141"/>
      <c r="L816" s="141"/>
      <c r="M816" s="141"/>
      <c r="N816" s="141"/>
      <c r="O816" s="87"/>
      <c r="P816" s="138"/>
      <c r="Q816" s="139"/>
    </row>
    <row r="817" spans="1:17" s="4" customFormat="1" ht="16.5" thickBot="1" x14ac:dyDescent="0.3">
      <c r="A817" s="286" t="s">
        <v>76</v>
      </c>
      <c r="B817" s="287"/>
      <c r="C817" s="287"/>
      <c r="D817" s="288">
        <f>D816+D813+D806+D766+275+125</f>
        <v>930</v>
      </c>
      <c r="E817" s="289">
        <f>SUM(E766:E816)</f>
        <v>30.43</v>
      </c>
      <c r="F817" s="289">
        <f>SUM(F766:F816)</f>
        <v>31.770000000000003</v>
      </c>
      <c r="G817" s="289">
        <f>SUM(G766:G816)</f>
        <v>122.25</v>
      </c>
      <c r="H817" s="289">
        <f>SUM(H766:H816)</f>
        <v>940.03</v>
      </c>
      <c r="I817" s="141"/>
      <c r="J817" s="141"/>
      <c r="K817" s="141"/>
      <c r="L817" s="141"/>
      <c r="M817" s="141"/>
      <c r="N817" s="141"/>
      <c r="O817" s="87"/>
      <c r="P817" s="138"/>
      <c r="Q817" s="139"/>
    </row>
    <row r="818" spans="1:17" s="4" customFormat="1" ht="16.5" thickBot="1" x14ac:dyDescent="0.3">
      <c r="A818" s="129" t="s">
        <v>77</v>
      </c>
      <c r="B818" s="319"/>
      <c r="C818" s="329"/>
      <c r="D818" s="330">
        <f>D817+D761</f>
        <v>1370</v>
      </c>
      <c r="E818" s="331">
        <f>E817+E761</f>
        <v>52.057999999999993</v>
      </c>
      <c r="F818" s="331">
        <f>F817+F761</f>
        <v>52.866000000000007</v>
      </c>
      <c r="G818" s="331">
        <f>G817+G761</f>
        <v>210.114</v>
      </c>
      <c r="H818" s="331">
        <f>H817+H761</f>
        <v>1612.73</v>
      </c>
      <c r="I818" s="141"/>
      <c r="J818" s="141"/>
      <c r="K818" s="141"/>
      <c r="L818" s="141"/>
      <c r="M818" s="141"/>
      <c r="N818" s="141"/>
      <c r="O818" s="87"/>
      <c r="P818" s="138"/>
      <c r="Q818" s="139"/>
    </row>
    <row r="819" spans="1:17" s="4" customFormat="1" ht="16.5" thickBot="1" x14ac:dyDescent="0.3">
      <c r="A819" s="302" t="s">
        <v>346</v>
      </c>
      <c r="B819" s="303"/>
      <c r="C819" s="303"/>
      <c r="D819" s="303"/>
      <c r="E819" s="303"/>
      <c r="F819" s="303"/>
      <c r="G819" s="303"/>
      <c r="H819" s="332"/>
      <c r="I819" s="142"/>
      <c r="J819" s="142"/>
      <c r="K819" s="142"/>
      <c r="L819" s="142"/>
      <c r="M819" s="142"/>
      <c r="N819" s="142"/>
      <c r="O819" s="143"/>
      <c r="P819" s="138"/>
      <c r="Q819" s="139"/>
    </row>
    <row r="820" spans="1:17" s="4" customFormat="1" ht="16.5" thickBot="1" x14ac:dyDescent="0.3">
      <c r="A820" s="333" t="s">
        <v>6</v>
      </c>
      <c r="B820" s="261" t="s">
        <v>91</v>
      </c>
      <c r="C820" s="261" t="s">
        <v>3</v>
      </c>
      <c r="D820" s="306" t="s">
        <v>4</v>
      </c>
      <c r="E820" s="306"/>
      <c r="F820" s="306"/>
      <c r="G820" s="306"/>
      <c r="H820" s="307"/>
      <c r="I820" s="138"/>
      <c r="J820" s="138"/>
      <c r="K820" s="138"/>
      <c r="L820" s="138"/>
      <c r="M820" s="138"/>
      <c r="N820" s="138"/>
      <c r="O820" s="138"/>
      <c r="P820" s="138"/>
      <c r="Q820" s="139"/>
    </row>
    <row r="821" spans="1:17" s="4" customFormat="1" ht="16.5" thickBot="1" x14ac:dyDescent="0.3">
      <c r="A821" s="334"/>
      <c r="B821" s="300"/>
      <c r="C821" s="300"/>
      <c r="D821" s="298" t="s">
        <v>7</v>
      </c>
      <c r="E821" s="204" t="s">
        <v>8</v>
      </c>
      <c r="F821" s="204" t="s">
        <v>9</v>
      </c>
      <c r="G821" s="204" t="s">
        <v>10</v>
      </c>
      <c r="H821" s="204" t="s">
        <v>11</v>
      </c>
      <c r="I821" s="50"/>
      <c r="J821" s="50"/>
      <c r="K821" s="51"/>
      <c r="L821" s="95" t="s">
        <v>13</v>
      </c>
      <c r="M821" s="50"/>
      <c r="N821" s="50"/>
      <c r="O821" s="51"/>
      <c r="P821" s="138"/>
      <c r="Q821" s="139"/>
    </row>
    <row r="822" spans="1:17" s="4" customFormat="1" ht="16.5" thickBot="1" x14ac:dyDescent="0.3">
      <c r="A822" s="334"/>
      <c r="B822" s="300"/>
      <c r="C822" s="266"/>
      <c r="D822" s="298"/>
      <c r="E822" s="204"/>
      <c r="F822" s="204"/>
      <c r="G822" s="204"/>
      <c r="H822" s="148"/>
      <c r="I822" s="31" t="s">
        <v>15</v>
      </c>
      <c r="J822" s="31" t="s">
        <v>16</v>
      </c>
      <c r="K822" s="31" t="s">
        <v>17</v>
      </c>
      <c r="L822" s="31" t="s">
        <v>18</v>
      </c>
      <c r="M822" s="31" t="s">
        <v>19</v>
      </c>
      <c r="N822" s="31" t="s">
        <v>20</v>
      </c>
      <c r="O822" s="31" t="s">
        <v>21</v>
      </c>
      <c r="P822" s="138"/>
      <c r="Q822" s="139"/>
    </row>
    <row r="823" spans="1:17" s="4" customFormat="1" ht="16.5" thickBot="1" x14ac:dyDescent="0.3">
      <c r="A823" s="172" t="s">
        <v>347</v>
      </c>
      <c r="B823" s="174"/>
      <c r="C823" s="282"/>
      <c r="D823" s="56" t="s">
        <v>348</v>
      </c>
      <c r="E823" s="56">
        <v>13.44</v>
      </c>
      <c r="F823" s="56">
        <v>13.89</v>
      </c>
      <c r="G823" s="56">
        <v>40.89</v>
      </c>
      <c r="H823" s="108">
        <v>360.4</v>
      </c>
      <c r="I823" s="36"/>
      <c r="J823" s="36"/>
      <c r="K823" s="36"/>
      <c r="L823" s="36"/>
      <c r="M823" s="36"/>
      <c r="N823" s="36"/>
      <c r="O823" s="36"/>
      <c r="P823" s="138"/>
      <c r="Q823" s="139"/>
    </row>
    <row r="824" spans="1:17" s="4" customFormat="1" ht="16.5" thickBot="1" x14ac:dyDescent="0.3">
      <c r="A824" s="35" t="s">
        <v>111</v>
      </c>
      <c r="B824" s="31">
        <f>C824</f>
        <v>52.02</v>
      </c>
      <c r="C824" s="31">
        <v>52.02</v>
      </c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138"/>
      <c r="Q824" s="139"/>
    </row>
    <row r="825" spans="1:17" s="4" customFormat="1" ht="16.5" thickBot="1" x14ac:dyDescent="0.3">
      <c r="A825" s="35" t="s">
        <v>26</v>
      </c>
      <c r="B825" s="31">
        <f>C825</f>
        <v>7</v>
      </c>
      <c r="C825" s="31">
        <v>7</v>
      </c>
      <c r="D825" s="36"/>
      <c r="E825" s="31"/>
      <c r="F825" s="31"/>
      <c r="G825" s="31"/>
      <c r="H825" s="31"/>
      <c r="I825" s="36"/>
      <c r="J825" s="36"/>
      <c r="K825" s="36"/>
      <c r="L825" s="36"/>
      <c r="M825" s="36"/>
      <c r="N825" s="36"/>
      <c r="O825" s="36"/>
      <c r="P825" s="138"/>
      <c r="Q825" s="139"/>
    </row>
    <row r="826" spans="1:17" s="4" customFormat="1" ht="16.5" thickBot="1" x14ac:dyDescent="0.3">
      <c r="A826" s="35" t="s">
        <v>166</v>
      </c>
      <c r="B826" s="34">
        <f>C826*1.08</f>
        <v>21.6</v>
      </c>
      <c r="C826" s="34">
        <v>20</v>
      </c>
      <c r="D826" s="31"/>
      <c r="E826" s="31"/>
      <c r="F826" s="31"/>
      <c r="G826" s="36"/>
      <c r="H826" s="36"/>
      <c r="I826" s="31" t="s">
        <v>321</v>
      </c>
      <c r="J826" s="31" t="s">
        <v>349</v>
      </c>
      <c r="K826" s="31" t="s">
        <v>350</v>
      </c>
      <c r="L826" s="31" t="s">
        <v>351</v>
      </c>
      <c r="M826" s="31" t="s">
        <v>352</v>
      </c>
      <c r="N826" s="31" t="s">
        <v>353</v>
      </c>
      <c r="O826" s="31" t="s">
        <v>354</v>
      </c>
      <c r="P826" s="138"/>
      <c r="Q826" s="139"/>
    </row>
    <row r="827" spans="1:17" s="4" customFormat="1" ht="16.5" thickBot="1" x14ac:dyDescent="0.3">
      <c r="A827" s="47" t="s">
        <v>83</v>
      </c>
      <c r="B827" s="56"/>
      <c r="C827" s="56"/>
      <c r="D827" s="31">
        <v>50</v>
      </c>
      <c r="E827" s="108">
        <v>3.65</v>
      </c>
      <c r="F827" s="108">
        <v>5.55</v>
      </c>
      <c r="G827" s="108">
        <v>29.299999999999997</v>
      </c>
      <c r="H827" s="108">
        <v>161.80000000000001</v>
      </c>
      <c r="I827" s="36"/>
      <c r="J827" s="36"/>
      <c r="K827" s="36"/>
      <c r="L827" s="36"/>
      <c r="M827" s="36"/>
      <c r="N827" s="36"/>
      <c r="O827" s="36"/>
      <c r="P827" s="138"/>
      <c r="Q827" s="139"/>
    </row>
    <row r="828" spans="1:17" s="4" customFormat="1" ht="16.5" thickBot="1" x14ac:dyDescent="0.3">
      <c r="A828" s="52" t="s">
        <v>32</v>
      </c>
      <c r="B828" s="150">
        <f>C828</f>
        <v>42.4985</v>
      </c>
      <c r="C828" s="150">
        <f>C829+C830+C831+C832+C833+C834+C835+C836+C837+C838</f>
        <v>42.4985</v>
      </c>
      <c r="D828" s="31"/>
      <c r="E828" s="31"/>
      <c r="F828" s="31"/>
      <c r="G828" s="31"/>
      <c r="H828" s="31"/>
      <c r="I828" s="36"/>
      <c r="J828" s="36"/>
      <c r="K828" s="36"/>
      <c r="L828" s="36"/>
      <c r="M828" s="36"/>
      <c r="N828" s="36"/>
      <c r="O828" s="36"/>
      <c r="P828" s="138"/>
      <c r="Q828" s="139"/>
    </row>
    <row r="829" spans="1:17" s="4" customFormat="1" ht="16.5" thickBot="1" x14ac:dyDescent="0.3">
      <c r="A829" s="151" t="s">
        <v>33</v>
      </c>
      <c r="B829" s="56">
        <f>C829</f>
        <v>27.434999999999999</v>
      </c>
      <c r="C829" s="111">
        <v>27.434999999999999</v>
      </c>
      <c r="D829" s="31"/>
      <c r="E829" s="31"/>
      <c r="F829" s="31"/>
      <c r="G829" s="31"/>
      <c r="H829" s="31"/>
      <c r="I829" s="36"/>
      <c r="J829" s="36"/>
      <c r="K829" s="36"/>
      <c r="L829" s="36"/>
      <c r="M829" s="36"/>
      <c r="N829" s="36"/>
      <c r="O829" s="36"/>
      <c r="P829" s="138"/>
      <c r="Q829" s="139"/>
    </row>
    <row r="830" spans="1:17" s="4" customFormat="1" ht="16.5" thickBot="1" x14ac:dyDescent="0.3">
      <c r="A830" s="151" t="s">
        <v>25</v>
      </c>
      <c r="B830" s="56">
        <f t="shared" ref="B830" si="14">C830</f>
        <v>3.15</v>
      </c>
      <c r="C830" s="152">
        <v>3.15</v>
      </c>
      <c r="D830" s="31"/>
      <c r="E830" s="31"/>
      <c r="F830" s="31"/>
      <c r="G830" s="31"/>
      <c r="H830" s="31"/>
      <c r="I830" s="36"/>
      <c r="J830" s="36"/>
      <c r="K830" s="36"/>
      <c r="L830" s="36"/>
      <c r="M830" s="36"/>
      <c r="N830" s="36"/>
      <c r="O830" s="36"/>
      <c r="P830" s="138"/>
      <c r="Q830" s="139"/>
    </row>
    <row r="831" spans="1:17" s="4" customFormat="1" ht="16.5" thickBot="1" x14ac:dyDescent="0.3">
      <c r="A831" s="151" t="s">
        <v>27</v>
      </c>
      <c r="B831" s="153">
        <f>C831*1.14</f>
        <v>1.2083999999999999</v>
      </c>
      <c r="C831" s="152">
        <v>1.06</v>
      </c>
      <c r="D831" s="31"/>
      <c r="E831" s="31"/>
      <c r="F831" s="31"/>
      <c r="G831" s="31"/>
      <c r="H831" s="31"/>
      <c r="I831" s="36"/>
      <c r="J831" s="36"/>
      <c r="K831" s="36"/>
      <c r="L831" s="36"/>
      <c r="M831" s="36"/>
      <c r="N831" s="36"/>
      <c r="O831" s="36"/>
      <c r="P831" s="138"/>
      <c r="Q831" s="139"/>
    </row>
    <row r="832" spans="1:17" s="4" customFormat="1" ht="16.5" thickBot="1" x14ac:dyDescent="0.3">
      <c r="A832" s="151" t="s">
        <v>26</v>
      </c>
      <c r="B832" s="56">
        <f t="shared" ref="B832:B838" si="15">C832</f>
        <v>1.06</v>
      </c>
      <c r="C832" s="152">
        <v>1.06</v>
      </c>
      <c r="D832" s="31"/>
      <c r="E832" s="31"/>
      <c r="F832" s="31"/>
      <c r="G832" s="31"/>
      <c r="H832" s="31"/>
      <c r="I832" s="36"/>
      <c r="J832" s="36"/>
      <c r="K832" s="36"/>
      <c r="L832" s="36"/>
      <c r="M832" s="36"/>
      <c r="N832" s="36"/>
      <c r="O832" s="36"/>
      <c r="P832" s="138"/>
      <c r="Q832" s="139"/>
    </row>
    <row r="833" spans="1:17" s="4" customFormat="1" ht="16.5" thickBot="1" x14ac:dyDescent="0.3">
      <c r="A833" s="151" t="s">
        <v>34</v>
      </c>
      <c r="B833" s="56">
        <f t="shared" si="15"/>
        <v>1.06</v>
      </c>
      <c r="C833" s="152">
        <v>1.06</v>
      </c>
      <c r="D833" s="31"/>
      <c r="E833" s="31"/>
      <c r="F833" s="31"/>
      <c r="G833" s="31"/>
      <c r="H833" s="31"/>
      <c r="I833" s="36"/>
      <c r="J833" s="36"/>
      <c r="K833" s="36"/>
      <c r="L833" s="36"/>
      <c r="M833" s="36"/>
      <c r="N833" s="36"/>
      <c r="O833" s="36"/>
      <c r="P833" s="138"/>
      <c r="Q833" s="139"/>
    </row>
    <row r="834" spans="1:17" s="4" customFormat="1" ht="16.5" thickBot="1" x14ac:dyDescent="0.3">
      <c r="A834" s="151" t="s">
        <v>35</v>
      </c>
      <c r="B834" s="56">
        <f t="shared" si="15"/>
        <v>0.70499999999999996</v>
      </c>
      <c r="C834" s="152">
        <v>0.70499999999999996</v>
      </c>
      <c r="D834" s="31"/>
      <c r="E834" s="31"/>
      <c r="F834" s="31"/>
      <c r="G834" s="31"/>
      <c r="H834" s="31"/>
      <c r="I834" s="36"/>
      <c r="J834" s="36"/>
      <c r="K834" s="36"/>
      <c r="L834" s="36"/>
      <c r="M834" s="36"/>
      <c r="N834" s="36"/>
      <c r="O834" s="36"/>
      <c r="P834" s="138"/>
      <c r="Q834" s="139"/>
    </row>
    <row r="835" spans="1:17" s="4" customFormat="1" ht="16.5" thickBot="1" x14ac:dyDescent="0.3">
      <c r="A835" s="151" t="s">
        <v>36</v>
      </c>
      <c r="B835" s="335">
        <f t="shared" si="15"/>
        <v>3.5000000000000003E-2</v>
      </c>
      <c r="C835" s="152">
        <v>3.5000000000000003E-2</v>
      </c>
      <c r="D835" s="31"/>
      <c r="E835" s="31"/>
      <c r="F835" s="31"/>
      <c r="G835" s="31"/>
      <c r="H835" s="31"/>
      <c r="I835" s="36"/>
      <c r="J835" s="36"/>
      <c r="K835" s="36"/>
      <c r="L835" s="36"/>
      <c r="M835" s="36"/>
      <c r="N835" s="36"/>
      <c r="O835" s="36"/>
      <c r="P835" s="138"/>
      <c r="Q835" s="139"/>
    </row>
    <row r="836" spans="1:17" s="4" customFormat="1" ht="16.5" thickBot="1" x14ac:dyDescent="0.3">
      <c r="A836" s="155" t="s">
        <v>37</v>
      </c>
      <c r="B836" s="56">
        <f t="shared" si="15"/>
        <v>0.2</v>
      </c>
      <c r="C836" s="157">
        <v>0.2</v>
      </c>
      <c r="D836" s="31"/>
      <c r="E836" s="31"/>
      <c r="F836" s="31"/>
      <c r="G836" s="31"/>
      <c r="H836" s="31"/>
      <c r="I836" s="31">
        <v>0</v>
      </c>
      <c r="J836" s="31">
        <v>0</v>
      </c>
      <c r="K836" s="31">
        <v>0</v>
      </c>
      <c r="L836" s="31">
        <v>0.2</v>
      </c>
      <c r="M836" s="31">
        <v>0</v>
      </c>
      <c r="N836" s="31">
        <v>0</v>
      </c>
      <c r="O836" s="31">
        <v>0.02</v>
      </c>
      <c r="P836" s="138"/>
      <c r="Q836" s="139"/>
    </row>
    <row r="837" spans="1:17" s="4" customFormat="1" ht="16.5" thickBot="1" x14ac:dyDescent="0.3">
      <c r="A837" s="35" t="s">
        <v>38</v>
      </c>
      <c r="B837" s="31">
        <f t="shared" si="15"/>
        <v>3.5000000000000005E-3</v>
      </c>
      <c r="C837" s="31">
        <v>3.5000000000000005E-3</v>
      </c>
      <c r="D837" s="31"/>
      <c r="E837" s="31"/>
      <c r="F837" s="31"/>
      <c r="G837" s="31"/>
      <c r="H837" s="31"/>
      <c r="I837" s="36"/>
      <c r="J837" s="36"/>
      <c r="K837" s="36"/>
      <c r="L837" s="36"/>
      <c r="M837" s="36"/>
      <c r="N837" s="36"/>
      <c r="O837" s="36"/>
      <c r="P837" s="138"/>
      <c r="Q837" s="139"/>
    </row>
    <row r="838" spans="1:17" s="4" customFormat="1" ht="16.5" thickBot="1" x14ac:dyDescent="0.3">
      <c r="A838" s="35" t="s">
        <v>39</v>
      </c>
      <c r="B838" s="31">
        <f t="shared" si="15"/>
        <v>7.79</v>
      </c>
      <c r="C838" s="31">
        <v>7.79</v>
      </c>
      <c r="D838" s="31"/>
      <c r="E838" s="31"/>
      <c r="F838" s="31"/>
      <c r="G838" s="31"/>
      <c r="H838" s="31"/>
      <c r="I838" s="36"/>
      <c r="J838" s="36"/>
      <c r="K838" s="36"/>
      <c r="L838" s="36"/>
      <c r="M838" s="36"/>
      <c r="N838" s="36"/>
      <c r="O838" s="36"/>
      <c r="P838" s="138"/>
      <c r="Q838" s="139"/>
    </row>
    <row r="839" spans="1:17" s="4" customFormat="1" ht="16.5" thickBot="1" x14ac:dyDescent="0.3">
      <c r="A839" s="35" t="s">
        <v>84</v>
      </c>
      <c r="B839" s="31">
        <f>C839</f>
        <v>7.5</v>
      </c>
      <c r="C839" s="31">
        <v>7.5</v>
      </c>
      <c r="D839" s="31"/>
      <c r="E839" s="36"/>
      <c r="F839" s="36"/>
      <c r="G839" s="36"/>
      <c r="H839" s="36"/>
      <c r="I839" s="141"/>
      <c r="J839" s="141"/>
      <c r="K839" s="141"/>
      <c r="L839" s="141"/>
      <c r="M839" s="141"/>
      <c r="N839" s="141"/>
      <c r="O839" s="87"/>
      <c r="P839" s="138"/>
      <c r="Q839" s="139"/>
    </row>
    <row r="840" spans="1:17" s="4" customFormat="1" ht="16.5" thickBot="1" x14ac:dyDescent="0.3">
      <c r="A840" s="35" t="s">
        <v>85</v>
      </c>
      <c r="B840" s="31">
        <v>2</v>
      </c>
      <c r="C840" s="31">
        <v>1</v>
      </c>
      <c r="D840" s="31"/>
      <c r="E840" s="36"/>
      <c r="F840" s="36"/>
      <c r="G840" s="36"/>
      <c r="H840" s="36"/>
      <c r="I840" s="141"/>
      <c r="J840" s="141"/>
      <c r="K840" s="141"/>
      <c r="L840" s="141"/>
      <c r="M840" s="141"/>
      <c r="N840" s="141"/>
      <c r="O840" s="87"/>
      <c r="P840" s="138"/>
      <c r="Q840" s="139"/>
    </row>
    <row r="841" spans="1:17" s="4" customFormat="1" ht="16.5" thickBot="1" x14ac:dyDescent="0.3">
      <c r="A841" s="35" t="s">
        <v>86</v>
      </c>
      <c r="B841" s="31">
        <f>C841</f>
        <v>3.8</v>
      </c>
      <c r="C841" s="31">
        <v>3.8</v>
      </c>
      <c r="D841" s="31"/>
      <c r="E841" s="36"/>
      <c r="F841" s="36"/>
      <c r="G841" s="36"/>
      <c r="H841" s="36"/>
      <c r="I841" s="141"/>
      <c r="J841" s="141"/>
      <c r="K841" s="141"/>
      <c r="L841" s="141"/>
      <c r="M841" s="141"/>
      <c r="N841" s="141"/>
      <c r="O841" s="87"/>
      <c r="P841" s="138"/>
      <c r="Q841" s="139"/>
    </row>
    <row r="842" spans="1:17" ht="16.5" thickBot="1" x14ac:dyDescent="0.3">
      <c r="A842" s="35" t="s">
        <v>26</v>
      </c>
      <c r="B842" s="31">
        <f>C842</f>
        <v>1.8500000000000003</v>
      </c>
      <c r="C842" s="31">
        <v>1.8500000000000003</v>
      </c>
      <c r="D842" s="31"/>
      <c r="E842" s="36"/>
      <c r="F842" s="36"/>
      <c r="G842" s="36"/>
      <c r="H842" s="36"/>
      <c r="I842" s="138"/>
      <c r="J842" s="138"/>
      <c r="K842" s="138"/>
      <c r="L842" s="138"/>
      <c r="M842" s="138"/>
      <c r="N842" s="138"/>
      <c r="O842" s="138"/>
      <c r="P842" s="138"/>
      <c r="Q842" s="336"/>
    </row>
    <row r="843" spans="1:17" ht="16.5" thickBot="1" x14ac:dyDescent="0.3">
      <c r="A843" s="35" t="s">
        <v>72</v>
      </c>
      <c r="B843" s="31">
        <f>C843</f>
        <v>1.8500000000000003</v>
      </c>
      <c r="C843" s="31">
        <v>1.8500000000000003</v>
      </c>
      <c r="D843" s="31"/>
      <c r="E843" s="36"/>
      <c r="F843" s="36"/>
      <c r="G843" s="36"/>
      <c r="H843" s="36"/>
      <c r="I843" s="138"/>
      <c r="J843" s="138"/>
      <c r="K843" s="138"/>
      <c r="L843" s="138"/>
      <c r="M843" s="138"/>
      <c r="N843" s="138"/>
      <c r="O843" s="138"/>
      <c r="P843" s="138"/>
      <c r="Q843" s="336"/>
    </row>
    <row r="844" spans="1:17" ht="16.5" thickBot="1" x14ac:dyDescent="0.3">
      <c r="A844" s="35" t="s">
        <v>87</v>
      </c>
      <c r="B844" s="31">
        <f>C844</f>
        <v>7.5</v>
      </c>
      <c r="C844" s="31">
        <v>7.5</v>
      </c>
      <c r="D844" s="31"/>
      <c r="E844" s="36"/>
      <c r="F844" s="36"/>
      <c r="G844" s="36"/>
      <c r="H844" s="36"/>
      <c r="I844" s="138"/>
      <c r="J844" s="138"/>
      <c r="K844" s="138"/>
      <c r="L844" s="138"/>
      <c r="M844" s="138"/>
      <c r="N844" s="138"/>
      <c r="O844" s="138"/>
      <c r="P844" s="138"/>
      <c r="Q844" s="336"/>
    </row>
    <row r="845" spans="1:17" ht="16.5" thickBot="1" x14ac:dyDescent="0.3">
      <c r="A845" s="196" t="s">
        <v>120</v>
      </c>
      <c r="B845" s="197"/>
      <c r="C845" s="198"/>
      <c r="D845" s="31">
        <v>200</v>
      </c>
      <c r="E845" s="108">
        <v>2.1</v>
      </c>
      <c r="F845" s="108">
        <v>2.4</v>
      </c>
      <c r="G845" s="108">
        <v>7.9</v>
      </c>
      <c r="H845" s="108">
        <v>78.400000000000006</v>
      </c>
      <c r="I845" s="138"/>
      <c r="J845" s="138"/>
      <c r="K845" s="138"/>
      <c r="L845" s="138"/>
      <c r="M845" s="138"/>
      <c r="N845" s="138"/>
      <c r="O845" s="138"/>
      <c r="P845" s="138"/>
      <c r="Q845" s="336"/>
    </row>
    <row r="846" spans="1:17" ht="16.5" thickBot="1" x14ac:dyDescent="0.3">
      <c r="A846" s="199" t="s">
        <v>122</v>
      </c>
      <c r="B846" s="200">
        <f>C846</f>
        <v>4</v>
      </c>
      <c r="C846" s="201">
        <v>4</v>
      </c>
      <c r="D846" s="31"/>
      <c r="E846" s="31"/>
      <c r="F846" s="31"/>
      <c r="G846" s="31"/>
      <c r="H846" s="31"/>
      <c r="I846" s="138"/>
      <c r="J846" s="138"/>
      <c r="K846" s="138"/>
      <c r="L846" s="138"/>
      <c r="M846" s="138"/>
      <c r="N846" s="138"/>
      <c r="O846" s="138"/>
      <c r="P846" s="138"/>
      <c r="Q846" s="336"/>
    </row>
    <row r="847" spans="1:17" ht="16.5" thickBot="1" x14ac:dyDescent="0.3">
      <c r="A847" s="199" t="s">
        <v>25</v>
      </c>
      <c r="B847" s="200">
        <v>5</v>
      </c>
      <c r="C847" s="201">
        <v>5</v>
      </c>
      <c r="D847" s="31"/>
      <c r="E847" s="31"/>
      <c r="F847" s="31"/>
      <c r="G847" s="31"/>
      <c r="H847" s="31"/>
      <c r="I847" s="138"/>
      <c r="J847" s="138"/>
      <c r="K847" s="138"/>
      <c r="L847" s="138"/>
      <c r="M847" s="138"/>
      <c r="N847" s="138"/>
      <c r="O847" s="138"/>
      <c r="P847" s="138"/>
      <c r="Q847" s="336"/>
    </row>
    <row r="848" spans="1:17" ht="16.5" thickBot="1" x14ac:dyDescent="0.3">
      <c r="A848" s="35" t="s">
        <v>39</v>
      </c>
      <c r="B848" s="31">
        <v>100</v>
      </c>
      <c r="C848" s="31">
        <v>100</v>
      </c>
      <c r="D848" s="36"/>
      <c r="E848" s="36"/>
      <c r="F848" s="36"/>
      <c r="G848" s="36"/>
      <c r="H848" s="36"/>
      <c r="I848" s="138"/>
      <c r="J848" s="138"/>
      <c r="K848" s="138"/>
      <c r="L848" s="138"/>
      <c r="M848" s="138"/>
      <c r="N848" s="138"/>
      <c r="O848" s="138"/>
      <c r="P848" s="138"/>
      <c r="Q848" s="336"/>
    </row>
    <row r="849" spans="1:17" ht="16.5" thickBot="1" x14ac:dyDescent="0.3">
      <c r="A849" s="35" t="s">
        <v>35</v>
      </c>
      <c r="B849" s="31">
        <v>110</v>
      </c>
      <c r="C849" s="31">
        <v>110</v>
      </c>
      <c r="D849" s="36"/>
      <c r="E849" s="195"/>
      <c r="F849" s="195"/>
      <c r="G849" s="195"/>
      <c r="H849" s="195"/>
      <c r="I849" s="138"/>
      <c r="J849" s="138"/>
      <c r="K849" s="138"/>
      <c r="L849" s="138"/>
      <c r="M849" s="138"/>
      <c r="N849" s="138"/>
      <c r="O849" s="138"/>
      <c r="P849" s="138"/>
      <c r="Q849" s="336"/>
    </row>
    <row r="850" spans="1:17" ht="16.5" thickBot="1" x14ac:dyDescent="0.3">
      <c r="A850" s="220" t="s">
        <v>148</v>
      </c>
      <c r="B850" s="268"/>
      <c r="C850" s="220"/>
      <c r="D850" s="269" t="s">
        <v>149</v>
      </c>
      <c r="E850" s="270">
        <v>0.51666666666666661</v>
      </c>
      <c r="F850" s="270">
        <v>0.29444444444444445</v>
      </c>
      <c r="G850" s="270">
        <v>11.21111111111111</v>
      </c>
      <c r="H850" s="270">
        <v>66.894444444444446</v>
      </c>
      <c r="I850" s="138"/>
      <c r="J850" s="138"/>
      <c r="K850" s="138"/>
      <c r="L850" s="138"/>
      <c r="M850" s="138"/>
      <c r="N850" s="138"/>
      <c r="O850" s="138"/>
      <c r="P850" s="138"/>
      <c r="Q850" s="336"/>
    </row>
    <row r="851" spans="1:17" ht="16.5" thickBot="1" x14ac:dyDescent="0.3">
      <c r="A851" s="116" t="s">
        <v>44</v>
      </c>
      <c r="B851" s="117"/>
      <c r="C851" s="223"/>
      <c r="D851" s="257">
        <f>D845+D827+200+D850</f>
        <v>550</v>
      </c>
      <c r="E851" s="202">
        <f>SUM(E823:E850)</f>
        <v>19.706666666666667</v>
      </c>
      <c r="F851" s="203">
        <f>SUM(F823:F850)</f>
        <v>22.134444444444444</v>
      </c>
      <c r="G851" s="203">
        <f>SUM(G823:G850)</f>
        <v>89.301111111111112</v>
      </c>
      <c r="H851" s="203">
        <f>SUM(H823:H850)</f>
        <v>667.49444444444453</v>
      </c>
      <c r="I851" s="138"/>
      <c r="J851" s="138"/>
      <c r="K851" s="138"/>
      <c r="L851" s="138"/>
      <c r="M851" s="138"/>
      <c r="N851" s="138"/>
      <c r="O851" s="138"/>
      <c r="P851" s="138"/>
      <c r="Q851" s="336"/>
    </row>
    <row r="852" spans="1:17" ht="16.5" thickBot="1" x14ac:dyDescent="0.3">
      <c r="A852" s="85" t="s">
        <v>355</v>
      </c>
      <c r="B852" s="85"/>
      <c r="C852" s="85"/>
      <c r="D852" s="85"/>
      <c r="E852" s="85"/>
      <c r="F852" s="85"/>
      <c r="G852" s="85"/>
      <c r="H852" s="85"/>
      <c r="I852" s="338"/>
      <c r="J852" s="138"/>
      <c r="K852" s="138"/>
      <c r="L852" s="138"/>
      <c r="M852" s="138"/>
      <c r="N852" s="138"/>
      <c r="O852" s="138"/>
      <c r="P852" s="138"/>
      <c r="Q852" s="336"/>
    </row>
    <row r="853" spans="1:17" ht="16.5" thickBot="1" x14ac:dyDescent="0.3">
      <c r="A853" s="272"/>
      <c r="B853" s="145" t="s">
        <v>2</v>
      </c>
      <c r="C853" s="146" t="s">
        <v>3</v>
      </c>
      <c r="D853" s="95" t="s">
        <v>4</v>
      </c>
      <c r="E853" s="50"/>
      <c r="F853" s="50"/>
      <c r="G853" s="50"/>
      <c r="H853" s="51"/>
      <c r="I853" s="264" t="s">
        <v>5</v>
      </c>
      <c r="J853" s="142"/>
      <c r="K853" s="142"/>
      <c r="L853" s="142"/>
      <c r="M853" s="142"/>
      <c r="N853" s="142"/>
      <c r="O853" s="142"/>
      <c r="P853" s="143"/>
      <c r="Q853" s="336"/>
    </row>
    <row r="854" spans="1:17" ht="16.5" thickBot="1" x14ac:dyDescent="0.3">
      <c r="A854" s="144" t="s">
        <v>6</v>
      </c>
      <c r="B854" s="204"/>
      <c r="C854" s="168"/>
      <c r="D854" s="145" t="s">
        <v>7</v>
      </c>
      <c r="E854" s="145" t="s">
        <v>8</v>
      </c>
      <c r="F854" s="145" t="s">
        <v>9</v>
      </c>
      <c r="G854" s="145" t="s">
        <v>10</v>
      </c>
      <c r="H854" s="145" t="s">
        <v>11</v>
      </c>
      <c r="I854" s="95" t="s">
        <v>12</v>
      </c>
      <c r="J854" s="50"/>
      <c r="K854" s="50"/>
      <c r="L854" s="51"/>
      <c r="M854" s="95" t="s">
        <v>13</v>
      </c>
      <c r="N854" s="50"/>
      <c r="O854" s="50"/>
      <c r="P854" s="51"/>
      <c r="Q854" s="336"/>
    </row>
    <row r="855" spans="1:17" ht="16.5" thickBot="1" x14ac:dyDescent="0.3">
      <c r="A855" s="147"/>
      <c r="B855" s="148"/>
      <c r="C855" s="149"/>
      <c r="D855" s="148"/>
      <c r="E855" s="148"/>
      <c r="F855" s="148"/>
      <c r="G855" s="148"/>
      <c r="H855" s="148"/>
      <c r="I855" s="31" t="s">
        <v>14</v>
      </c>
      <c r="J855" s="31" t="s">
        <v>15</v>
      </c>
      <c r="K855" s="31" t="s">
        <v>16</v>
      </c>
      <c r="L855" s="31" t="s">
        <v>17</v>
      </c>
      <c r="M855" s="31" t="s">
        <v>18</v>
      </c>
      <c r="N855" s="31" t="s">
        <v>19</v>
      </c>
      <c r="O855" s="31" t="s">
        <v>20</v>
      </c>
      <c r="P855" s="31" t="s">
        <v>21</v>
      </c>
      <c r="Q855" s="336"/>
    </row>
    <row r="856" spans="1:17" ht="16.5" thickBot="1" x14ac:dyDescent="0.3">
      <c r="A856" s="28" t="s">
        <v>356</v>
      </c>
      <c r="B856" s="29"/>
      <c r="C856" s="30"/>
      <c r="D856" s="31" t="s">
        <v>357</v>
      </c>
      <c r="E856" s="108">
        <v>6.9</v>
      </c>
      <c r="F856" s="108">
        <v>6.8</v>
      </c>
      <c r="G856" s="108">
        <v>1.6</v>
      </c>
      <c r="H856" s="108">
        <v>153</v>
      </c>
      <c r="I856" s="31">
        <v>2</v>
      </c>
      <c r="J856" s="31">
        <v>0</v>
      </c>
      <c r="K856" s="31">
        <v>16</v>
      </c>
      <c r="L856" s="31">
        <v>0.92</v>
      </c>
      <c r="M856" s="31">
        <v>70.2</v>
      </c>
      <c r="N856" s="31">
        <v>227.6</v>
      </c>
      <c r="O856" s="31">
        <v>34.799999999999997</v>
      </c>
      <c r="P856" s="31">
        <v>1</v>
      </c>
      <c r="Q856" s="336"/>
    </row>
    <row r="857" spans="1:17" ht="16.5" thickBot="1" x14ac:dyDescent="0.3">
      <c r="A857" s="35" t="s">
        <v>358</v>
      </c>
      <c r="B857" s="31">
        <v>168</v>
      </c>
      <c r="C857" s="31">
        <v>80</v>
      </c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36"/>
    </row>
    <row r="858" spans="1:17" ht="16.5" thickBot="1" x14ac:dyDescent="0.3">
      <c r="A858" s="35" t="s">
        <v>50</v>
      </c>
      <c r="B858" s="31">
        <v>24</v>
      </c>
      <c r="C858" s="31">
        <v>20</v>
      </c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36"/>
    </row>
    <row r="859" spans="1:17" ht="16.5" thickBot="1" x14ac:dyDescent="0.3">
      <c r="A859" s="35" t="s">
        <v>51</v>
      </c>
      <c r="B859" s="31">
        <v>25</v>
      </c>
      <c r="C859" s="31">
        <v>20</v>
      </c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36"/>
    </row>
    <row r="860" spans="1:17" ht="16.5" thickBot="1" x14ac:dyDescent="0.3">
      <c r="A860" s="35" t="s">
        <v>52</v>
      </c>
      <c r="B860" s="31">
        <v>2.7</v>
      </c>
      <c r="C860" s="31">
        <v>2</v>
      </c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36"/>
    </row>
    <row r="861" spans="1:17" ht="16.5" thickBot="1" x14ac:dyDescent="0.3">
      <c r="A861" s="339" t="s">
        <v>359</v>
      </c>
      <c r="B861" s="340"/>
      <c r="C861" s="341"/>
      <c r="D861" s="34">
        <v>250</v>
      </c>
      <c r="E861" s="275">
        <v>6</v>
      </c>
      <c r="F861" s="177">
        <v>9</v>
      </c>
      <c r="G861" s="175">
        <v>14</v>
      </c>
      <c r="H861" s="175">
        <v>169</v>
      </c>
      <c r="I861" s="178">
        <v>29.3</v>
      </c>
      <c r="J861" s="178">
        <v>7.0000000000000007E-2</v>
      </c>
      <c r="K861" s="178">
        <v>19.5</v>
      </c>
      <c r="L861" s="178">
        <v>0.21</v>
      </c>
      <c r="M861" s="178">
        <v>39.619999999999997</v>
      </c>
      <c r="N861" s="178">
        <v>51.53</v>
      </c>
      <c r="O861" s="178">
        <v>22.46</v>
      </c>
      <c r="P861" s="178">
        <v>0.78</v>
      </c>
      <c r="Q861" s="336"/>
    </row>
    <row r="862" spans="1:17" ht="16.5" thickBot="1" x14ac:dyDescent="0.3">
      <c r="A862" s="55" t="s">
        <v>54</v>
      </c>
      <c r="B862" s="56">
        <v>45.9</v>
      </c>
      <c r="C862" s="56">
        <f>C863*1.8</f>
        <v>27</v>
      </c>
      <c r="D862" s="92"/>
      <c r="E862" s="92"/>
      <c r="F862" s="92"/>
      <c r="G862" s="92"/>
      <c r="H862" s="92"/>
      <c r="I862" s="36"/>
      <c r="J862" s="36"/>
      <c r="K862" s="36"/>
      <c r="L862" s="36"/>
      <c r="M862" s="36"/>
      <c r="N862" s="36"/>
      <c r="O862" s="36"/>
      <c r="P862" s="36"/>
      <c r="Q862" s="336"/>
    </row>
    <row r="863" spans="1:17" ht="16.5" thickBot="1" x14ac:dyDescent="0.3">
      <c r="A863" s="342" t="s">
        <v>55</v>
      </c>
      <c r="B863" s="56"/>
      <c r="C863" s="56">
        <v>15</v>
      </c>
      <c r="D863" s="92"/>
      <c r="E863" s="92"/>
      <c r="F863" s="92"/>
      <c r="G863" s="92"/>
      <c r="H863" s="92"/>
      <c r="I863" s="36"/>
      <c r="J863" s="36"/>
      <c r="K863" s="36"/>
      <c r="L863" s="36"/>
      <c r="M863" s="36"/>
      <c r="N863" s="36"/>
      <c r="O863" s="36"/>
      <c r="P863" s="36"/>
      <c r="Q863" s="336"/>
    </row>
    <row r="864" spans="1:17" ht="16.5" thickBot="1" x14ac:dyDescent="0.3">
      <c r="A864" s="55" t="s">
        <v>103</v>
      </c>
      <c r="B864" s="31">
        <v>63</v>
      </c>
      <c r="C864" s="31">
        <v>50</v>
      </c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36"/>
    </row>
    <row r="865" spans="1:17" ht="16.5" thickBot="1" x14ac:dyDescent="0.3">
      <c r="A865" s="35" t="s">
        <v>56</v>
      </c>
      <c r="B865" s="31">
        <f>C865*1.33</f>
        <v>39.900000000000006</v>
      </c>
      <c r="C865" s="31">
        <v>30</v>
      </c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36"/>
    </row>
    <row r="866" spans="1:17" ht="16.5" thickBot="1" x14ac:dyDescent="0.3">
      <c r="A866" s="35" t="s">
        <v>57</v>
      </c>
      <c r="B866" s="31">
        <f>C866*1.43</f>
        <v>42.9</v>
      </c>
      <c r="C866" s="31">
        <v>30</v>
      </c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36"/>
    </row>
    <row r="867" spans="1:17" ht="16.5" thickBot="1" x14ac:dyDescent="0.3">
      <c r="A867" s="35" t="s">
        <v>58</v>
      </c>
      <c r="B867" s="31">
        <f>C867*1.54</f>
        <v>46.2</v>
      </c>
      <c r="C867" s="31">
        <v>30</v>
      </c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36"/>
    </row>
    <row r="868" spans="1:17" ht="16.5" thickBot="1" x14ac:dyDescent="0.3">
      <c r="A868" s="35" t="s">
        <v>59</v>
      </c>
      <c r="B868" s="31">
        <f>C868*1.67</f>
        <v>50.099999999999994</v>
      </c>
      <c r="C868" s="31">
        <v>30</v>
      </c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36"/>
    </row>
    <row r="869" spans="1:17" ht="16.5" thickBot="1" x14ac:dyDescent="0.3">
      <c r="A869" s="55" t="s">
        <v>61</v>
      </c>
      <c r="B869" s="31">
        <f>C869*1.25</f>
        <v>15</v>
      </c>
      <c r="C869" s="31">
        <v>12</v>
      </c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36"/>
    </row>
    <row r="870" spans="1:17" ht="16.5" thickBot="1" x14ac:dyDescent="0.3">
      <c r="A870" s="103" t="s">
        <v>62</v>
      </c>
      <c r="B870" s="31">
        <f>C870*1.33</f>
        <v>15.96</v>
      </c>
      <c r="C870" s="31">
        <v>12</v>
      </c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36"/>
    </row>
    <row r="871" spans="1:17" ht="16.5" thickBot="1" x14ac:dyDescent="0.3">
      <c r="A871" s="35" t="s">
        <v>236</v>
      </c>
      <c r="B871" s="31">
        <v>5</v>
      </c>
      <c r="C871" s="31">
        <v>5</v>
      </c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36"/>
    </row>
    <row r="872" spans="1:17" ht="16.5" thickBot="1" x14ac:dyDescent="0.3">
      <c r="A872" s="35" t="s">
        <v>50</v>
      </c>
      <c r="B872" s="31">
        <v>12</v>
      </c>
      <c r="C872" s="31">
        <v>10</v>
      </c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36"/>
    </row>
    <row r="873" spans="1:17" ht="16.5" thickBot="1" x14ac:dyDescent="0.3">
      <c r="A873" s="35" t="s">
        <v>26</v>
      </c>
      <c r="B873" s="31">
        <v>5</v>
      </c>
      <c r="C873" s="31">
        <v>5</v>
      </c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36"/>
    </row>
    <row r="874" spans="1:17" ht="16.5" thickBot="1" x14ac:dyDescent="0.3">
      <c r="A874" s="35" t="s">
        <v>64</v>
      </c>
      <c r="B874" s="31">
        <v>10</v>
      </c>
      <c r="C874" s="31">
        <v>10</v>
      </c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36"/>
    </row>
    <row r="875" spans="1:17" ht="16.5" thickBot="1" x14ac:dyDescent="0.3">
      <c r="A875" s="28" t="s">
        <v>360</v>
      </c>
      <c r="B875" s="29"/>
      <c r="C875" s="30"/>
      <c r="D875" s="31">
        <v>250</v>
      </c>
      <c r="E875" s="31">
        <v>8.82</v>
      </c>
      <c r="F875" s="31">
        <v>14.29</v>
      </c>
      <c r="G875" s="31">
        <v>29.91</v>
      </c>
      <c r="H875" s="31" t="s">
        <v>361</v>
      </c>
      <c r="I875" s="31">
        <v>4.7300000000000004</v>
      </c>
      <c r="J875" s="31">
        <v>0.12</v>
      </c>
      <c r="K875" s="31">
        <v>0</v>
      </c>
      <c r="L875" s="31">
        <v>2.86</v>
      </c>
      <c r="M875" s="31">
        <v>25.76</v>
      </c>
      <c r="N875" s="31" t="s">
        <v>362</v>
      </c>
      <c r="O875" s="31">
        <v>37</v>
      </c>
      <c r="P875" s="31">
        <v>2.76</v>
      </c>
      <c r="Q875" s="336"/>
    </row>
    <row r="876" spans="1:17" ht="16.5" thickBot="1" x14ac:dyDescent="0.3">
      <c r="A876" s="35" t="s">
        <v>66</v>
      </c>
      <c r="B876" s="31">
        <v>83.65</v>
      </c>
      <c r="C876" s="31">
        <v>71.099999999999994</v>
      </c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36"/>
    </row>
    <row r="877" spans="1:17" ht="16.5" thickBot="1" x14ac:dyDescent="0.3">
      <c r="A877" s="35" t="s">
        <v>34</v>
      </c>
      <c r="B877" s="31">
        <v>5.5</v>
      </c>
      <c r="C877" s="31">
        <v>5.5</v>
      </c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36"/>
    </row>
    <row r="878" spans="1:17" ht="16.5" thickBot="1" x14ac:dyDescent="0.3">
      <c r="A878" s="35" t="s">
        <v>236</v>
      </c>
      <c r="B878" s="31">
        <v>7</v>
      </c>
      <c r="C878" s="31">
        <v>7</v>
      </c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36"/>
    </row>
    <row r="879" spans="1:17" ht="16.5" thickBot="1" x14ac:dyDescent="0.3">
      <c r="A879" s="35" t="s">
        <v>50</v>
      </c>
      <c r="B879" s="31">
        <v>21.43</v>
      </c>
      <c r="C879" s="31">
        <v>18</v>
      </c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36"/>
    </row>
    <row r="880" spans="1:17" ht="16.5" thickBot="1" x14ac:dyDescent="0.3">
      <c r="A880" s="35" t="s">
        <v>33</v>
      </c>
      <c r="B880" s="31">
        <v>2.5</v>
      </c>
      <c r="C880" s="31">
        <v>2.5</v>
      </c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36"/>
    </row>
    <row r="881" spans="1:17" ht="16.5" thickBot="1" x14ac:dyDescent="0.3">
      <c r="A881" s="35" t="s">
        <v>63</v>
      </c>
      <c r="B881" s="31">
        <v>37.200000000000003</v>
      </c>
      <c r="C881" s="31">
        <v>18</v>
      </c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36"/>
    </row>
    <row r="882" spans="1:17" ht="16.5" thickBot="1" x14ac:dyDescent="0.3">
      <c r="A882" s="35" t="s">
        <v>217</v>
      </c>
      <c r="B882" s="31">
        <v>0.9</v>
      </c>
      <c r="C882" s="31">
        <v>0.7</v>
      </c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36"/>
    </row>
    <row r="883" spans="1:17" ht="16.5" thickBot="1" x14ac:dyDescent="0.3">
      <c r="A883" s="35" t="s">
        <v>363</v>
      </c>
      <c r="B883" s="31">
        <v>174.6</v>
      </c>
      <c r="C883" s="31">
        <v>131</v>
      </c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36"/>
    </row>
    <row r="884" spans="1:17" ht="16.5" thickBot="1" x14ac:dyDescent="0.3">
      <c r="A884" s="28" t="s">
        <v>112</v>
      </c>
      <c r="B884" s="29"/>
      <c r="C884" s="30"/>
      <c r="D884" s="31">
        <v>200</v>
      </c>
      <c r="E884" s="108">
        <v>1</v>
      </c>
      <c r="F884" s="108">
        <v>0</v>
      </c>
      <c r="G884" s="108">
        <v>24.3</v>
      </c>
      <c r="H884" s="108">
        <v>101</v>
      </c>
      <c r="I884" s="31">
        <v>0</v>
      </c>
      <c r="J884" s="31">
        <v>0</v>
      </c>
      <c r="K884" s="31">
        <v>0</v>
      </c>
      <c r="L884" s="31">
        <v>0</v>
      </c>
      <c r="M884" s="31">
        <v>0.2</v>
      </c>
      <c r="N884" s="31">
        <v>0</v>
      </c>
      <c r="O884" s="31">
        <v>0</v>
      </c>
      <c r="P884" s="31">
        <v>0.02</v>
      </c>
      <c r="Q884" s="336"/>
    </row>
    <row r="885" spans="1:17" ht="16.5" thickBot="1" x14ac:dyDescent="0.3">
      <c r="A885" s="35" t="s">
        <v>113</v>
      </c>
      <c r="B885" s="31">
        <v>25</v>
      </c>
      <c r="C885" s="31">
        <v>25</v>
      </c>
      <c r="D885" s="36"/>
      <c r="E885" s="36"/>
      <c r="F885" s="36"/>
      <c r="G885" s="31"/>
      <c r="H885" s="31"/>
      <c r="I885" s="36"/>
      <c r="J885" s="36"/>
      <c r="K885" s="36"/>
      <c r="L885" s="36"/>
      <c r="M885" s="36"/>
      <c r="N885" s="36"/>
      <c r="O885" s="36"/>
      <c r="P885" s="36"/>
      <c r="Q885" s="336"/>
    </row>
    <row r="886" spans="1:17" ht="16.5" thickBot="1" x14ac:dyDescent="0.3">
      <c r="A886" s="35" t="s">
        <v>72</v>
      </c>
      <c r="B886" s="31">
        <f>C886</f>
        <v>10</v>
      </c>
      <c r="C886" s="31">
        <v>10</v>
      </c>
      <c r="D886" s="36"/>
      <c r="E886" s="36"/>
      <c r="F886" s="36"/>
      <c r="G886" s="31"/>
      <c r="H886" s="31"/>
      <c r="I886" s="36"/>
      <c r="J886" s="36"/>
      <c r="K886" s="36"/>
      <c r="L886" s="36"/>
      <c r="M886" s="36"/>
      <c r="N886" s="36"/>
      <c r="O886" s="36"/>
      <c r="P886" s="36"/>
      <c r="Q886" s="336"/>
    </row>
    <row r="887" spans="1:17" ht="16.5" thickBot="1" x14ac:dyDescent="0.3">
      <c r="A887" s="110" t="s">
        <v>73</v>
      </c>
      <c r="B887" s="31">
        <v>60</v>
      </c>
      <c r="C887" s="31">
        <v>60</v>
      </c>
      <c r="D887" s="31">
        <v>60</v>
      </c>
      <c r="E887" s="31">
        <v>5.16</v>
      </c>
      <c r="F887" s="31">
        <v>0.84</v>
      </c>
      <c r="G887" s="31">
        <v>28.02</v>
      </c>
      <c r="H887" s="31">
        <v>141.41999999999999</v>
      </c>
      <c r="I887" s="31">
        <v>0</v>
      </c>
      <c r="J887" s="31">
        <v>0.06</v>
      </c>
      <c r="K887" s="31">
        <v>0</v>
      </c>
      <c r="L887" s="31">
        <v>0.44</v>
      </c>
      <c r="M887" s="31">
        <v>10.75</v>
      </c>
      <c r="N887" s="31">
        <v>48.25</v>
      </c>
      <c r="O887" s="31">
        <v>14.38</v>
      </c>
      <c r="P887" s="31">
        <v>1.19</v>
      </c>
      <c r="Q887" s="336"/>
    </row>
    <row r="888" spans="1:17" ht="16.5" thickBot="1" x14ac:dyDescent="0.3">
      <c r="A888" s="110" t="s">
        <v>74</v>
      </c>
      <c r="B888" s="31">
        <v>50</v>
      </c>
      <c r="C888" s="31">
        <v>50</v>
      </c>
      <c r="D888" s="31">
        <v>50</v>
      </c>
      <c r="E888" s="31">
        <v>3.3</v>
      </c>
      <c r="F888" s="31">
        <v>0.6</v>
      </c>
      <c r="G888" s="31">
        <v>17.100000000000001</v>
      </c>
      <c r="H888" s="108">
        <v>87</v>
      </c>
      <c r="I888" s="31">
        <v>0</v>
      </c>
      <c r="J888" s="31">
        <v>0.37</v>
      </c>
      <c r="K888" s="31">
        <v>0</v>
      </c>
      <c r="L888" s="31">
        <v>0</v>
      </c>
      <c r="M888" s="31">
        <v>12.31</v>
      </c>
      <c r="N888" s="31">
        <v>40</v>
      </c>
      <c r="O888" s="31">
        <v>12</v>
      </c>
      <c r="P888" s="31">
        <v>0.31</v>
      </c>
      <c r="Q888" s="336"/>
    </row>
    <row r="889" spans="1:17" ht="16.5" thickBot="1" x14ac:dyDescent="0.3">
      <c r="A889" s="286" t="s">
        <v>76</v>
      </c>
      <c r="B889" s="287"/>
      <c r="C889" s="287"/>
      <c r="D889" s="288">
        <f>D888+D887+D884+D875+100+270</f>
        <v>930</v>
      </c>
      <c r="E889" s="289">
        <f>SUM(E856:E888)</f>
        <v>31.18</v>
      </c>
      <c r="F889" s="289">
        <f>SUM(F856:F888)</f>
        <v>31.53</v>
      </c>
      <c r="G889" s="289">
        <f>SUM(G856:G888)</f>
        <v>114.93</v>
      </c>
      <c r="H889" s="289">
        <v>951.62</v>
      </c>
      <c r="I889" s="138"/>
      <c r="J889" s="138"/>
      <c r="K889" s="138"/>
      <c r="L889" s="138"/>
      <c r="M889" s="138"/>
      <c r="N889" s="138"/>
      <c r="O889" s="138"/>
      <c r="P889" s="138"/>
      <c r="Q889" s="336"/>
    </row>
    <row r="890" spans="1:17" ht="16.5" thickBot="1" x14ac:dyDescent="0.3">
      <c r="A890" s="129" t="s">
        <v>77</v>
      </c>
      <c r="B890" s="129"/>
      <c r="C890" s="129"/>
      <c r="D890" s="330">
        <f>D889+D851</f>
        <v>1480</v>
      </c>
      <c r="E890" s="331">
        <f>E889+E851</f>
        <v>50.88666666666667</v>
      </c>
      <c r="F890" s="331">
        <f>F889+F851</f>
        <v>53.664444444444442</v>
      </c>
      <c r="G890" s="331">
        <f>G889+G851</f>
        <v>204.23111111111112</v>
      </c>
      <c r="H890" s="331">
        <f>H889+H851</f>
        <v>1619.1144444444444</v>
      </c>
      <c r="I890" s="138"/>
      <c r="J890" s="138"/>
      <c r="K890" s="138"/>
      <c r="L890" s="138"/>
      <c r="M890" s="138"/>
      <c r="N890" s="138"/>
      <c r="O890" s="138"/>
      <c r="P890" s="138"/>
      <c r="Q890" s="336"/>
    </row>
    <row r="891" spans="1:17" x14ac:dyDescent="0.25">
      <c r="A891" s="343"/>
      <c r="B891" s="343"/>
      <c r="C891" s="343"/>
      <c r="D891" s="343"/>
      <c r="E891" s="343"/>
      <c r="F891" s="343"/>
      <c r="G891" s="343"/>
      <c r="H891" s="343"/>
      <c r="I891" s="343"/>
      <c r="J891" s="343"/>
      <c r="K891" s="343"/>
      <c r="L891" s="343"/>
      <c r="M891" s="343"/>
      <c r="N891" s="343"/>
      <c r="O891" s="343"/>
      <c r="P891" s="343"/>
    </row>
    <row r="892" spans="1:17" x14ac:dyDescent="0.25">
      <c r="A892" s="343"/>
      <c r="B892" s="343"/>
      <c r="C892" s="343"/>
      <c r="D892" s="343"/>
      <c r="E892" s="343"/>
      <c r="F892" s="343"/>
      <c r="G892" s="343"/>
      <c r="H892" s="343"/>
      <c r="I892" s="343"/>
      <c r="J892" s="343"/>
      <c r="K892" s="343"/>
      <c r="L892" s="343"/>
      <c r="M892" s="343"/>
      <c r="N892" s="343"/>
      <c r="O892" s="343"/>
      <c r="P892" s="343"/>
    </row>
    <row r="893" spans="1:17" x14ac:dyDescent="0.25">
      <c r="A893" s="343"/>
      <c r="B893" s="343"/>
      <c r="C893" s="343"/>
      <c r="D893" s="343"/>
      <c r="E893" s="343"/>
      <c r="F893" s="343"/>
      <c r="G893" s="343"/>
      <c r="H893" s="343"/>
      <c r="I893" s="343"/>
      <c r="J893" s="343"/>
      <c r="K893" s="343"/>
      <c r="L893" s="343"/>
      <c r="M893" s="343"/>
      <c r="N893" s="343"/>
      <c r="O893" s="343"/>
      <c r="P893" s="343"/>
    </row>
    <row r="894" spans="1:17" x14ac:dyDescent="0.25">
      <c r="A894" s="343"/>
      <c r="B894" s="343"/>
      <c r="C894" s="343"/>
      <c r="D894" s="343"/>
      <c r="E894" s="343"/>
      <c r="F894" s="343"/>
      <c r="G894" s="343"/>
      <c r="H894" s="343"/>
      <c r="I894" s="343"/>
      <c r="J894" s="343"/>
      <c r="K894" s="343"/>
      <c r="L894" s="343"/>
      <c r="M894" s="343"/>
      <c r="N894" s="343"/>
      <c r="O894" s="343"/>
      <c r="P894" s="343"/>
    </row>
    <row r="895" spans="1:17" x14ac:dyDescent="0.25">
      <c r="A895" s="343"/>
      <c r="B895" s="343"/>
      <c r="C895" s="343"/>
      <c r="D895" s="343"/>
      <c r="E895" s="343"/>
      <c r="F895" s="343"/>
      <c r="G895" s="343"/>
      <c r="H895" s="343"/>
      <c r="I895" s="343"/>
      <c r="J895" s="343"/>
      <c r="K895" s="343"/>
      <c r="L895" s="343"/>
      <c r="M895" s="343"/>
      <c r="N895" s="343"/>
      <c r="O895" s="343"/>
      <c r="P895" s="343"/>
    </row>
    <row r="896" spans="1:17" x14ac:dyDescent="0.25">
      <c r="A896" s="343"/>
      <c r="B896" s="343"/>
      <c r="C896" s="343"/>
      <c r="D896" s="343"/>
      <c r="E896" s="343"/>
      <c r="F896" s="343"/>
      <c r="G896" s="343"/>
      <c r="H896" s="343"/>
      <c r="I896" s="343"/>
      <c r="J896" s="343"/>
      <c r="K896" s="343"/>
      <c r="L896" s="343"/>
      <c r="M896" s="343"/>
      <c r="N896" s="343"/>
      <c r="O896" s="343"/>
      <c r="P896" s="343"/>
    </row>
    <row r="897" spans="1:16" x14ac:dyDescent="0.25">
      <c r="A897" s="343"/>
      <c r="B897" s="343"/>
      <c r="C897" s="343"/>
      <c r="D897" s="343"/>
      <c r="E897" s="343"/>
      <c r="F897" s="343"/>
      <c r="G897" s="343"/>
      <c r="H897" s="343"/>
      <c r="I897" s="343"/>
      <c r="J897" s="343"/>
      <c r="K897" s="343"/>
      <c r="L897" s="343"/>
      <c r="M897" s="343"/>
      <c r="N897" s="343"/>
      <c r="O897" s="343"/>
      <c r="P897" s="343"/>
    </row>
    <row r="898" spans="1:16" x14ac:dyDescent="0.25">
      <c r="A898" s="343"/>
      <c r="B898" s="343"/>
      <c r="C898" s="343"/>
      <c r="D898" s="343"/>
      <c r="E898" s="343"/>
      <c r="F898" s="343"/>
      <c r="G898" s="343"/>
      <c r="H898" s="343"/>
      <c r="I898" s="343"/>
      <c r="J898" s="343"/>
      <c r="K898" s="343"/>
      <c r="L898" s="343"/>
      <c r="M898" s="343"/>
      <c r="N898" s="343"/>
      <c r="O898" s="343"/>
      <c r="P898" s="343"/>
    </row>
    <row r="899" spans="1:16" x14ac:dyDescent="0.25">
      <c r="A899" s="343"/>
      <c r="B899" s="343"/>
      <c r="C899" s="343"/>
      <c r="D899" s="343"/>
      <c r="E899" s="343"/>
      <c r="F899" s="343"/>
      <c r="G899" s="343"/>
      <c r="H899" s="343"/>
      <c r="I899" s="343"/>
      <c r="J899" s="343"/>
      <c r="K899" s="343"/>
      <c r="L899" s="343"/>
      <c r="M899" s="343"/>
      <c r="N899" s="343"/>
      <c r="O899" s="343"/>
      <c r="P899" s="343"/>
    </row>
    <row r="900" spans="1:16" x14ac:dyDescent="0.25">
      <c r="A900" s="343"/>
      <c r="B900" s="343"/>
      <c r="C900" s="343"/>
      <c r="D900" s="343"/>
      <c r="E900" s="343"/>
      <c r="F900" s="343"/>
      <c r="G900" s="343"/>
      <c r="H900" s="343"/>
      <c r="I900" s="343"/>
      <c r="J900" s="343"/>
      <c r="K900" s="343"/>
      <c r="L900" s="343"/>
      <c r="M900" s="343"/>
      <c r="N900" s="343"/>
      <c r="O900" s="343"/>
      <c r="P900" s="343"/>
    </row>
    <row r="901" spans="1:16" x14ac:dyDescent="0.25">
      <c r="A901" s="343"/>
      <c r="B901" s="343"/>
      <c r="C901" s="343"/>
      <c r="D901" s="343"/>
      <c r="E901" s="343"/>
      <c r="F901" s="343"/>
      <c r="G901" s="343"/>
      <c r="H901" s="343"/>
      <c r="I901" s="343"/>
      <c r="J901" s="343"/>
      <c r="K901" s="343"/>
      <c r="L901" s="343"/>
      <c r="M901" s="343"/>
      <c r="N901" s="343"/>
      <c r="O901" s="343"/>
      <c r="P901" s="343"/>
    </row>
    <row r="902" spans="1:16" x14ac:dyDescent="0.25">
      <c r="A902" s="343"/>
      <c r="B902" s="343"/>
      <c r="C902" s="343"/>
      <c r="D902" s="343"/>
      <c r="E902" s="343"/>
      <c r="F902" s="343"/>
      <c r="G902" s="343"/>
      <c r="H902" s="343"/>
      <c r="I902" s="343"/>
      <c r="J902" s="343"/>
      <c r="K902" s="343"/>
      <c r="L902" s="343"/>
      <c r="M902" s="343"/>
      <c r="N902" s="343"/>
      <c r="O902" s="343"/>
      <c r="P902" s="343"/>
    </row>
    <row r="903" spans="1:16" x14ac:dyDescent="0.25">
      <c r="A903" s="343"/>
      <c r="B903" s="343"/>
      <c r="C903" s="343"/>
      <c r="D903" s="343"/>
      <c r="E903" s="343"/>
      <c r="F903" s="343"/>
      <c r="G903" s="343"/>
      <c r="H903" s="343"/>
      <c r="I903" s="343"/>
      <c r="J903" s="343"/>
      <c r="K903" s="343"/>
      <c r="L903" s="343"/>
      <c r="M903" s="343"/>
      <c r="N903" s="343"/>
      <c r="O903" s="343"/>
      <c r="P903" s="343"/>
    </row>
    <row r="904" spans="1:16" x14ac:dyDescent="0.25">
      <c r="A904" s="343"/>
      <c r="B904" s="343"/>
      <c r="C904" s="343"/>
      <c r="D904" s="343"/>
      <c r="E904" s="343"/>
      <c r="F904" s="343"/>
      <c r="G904" s="343"/>
      <c r="H904" s="343"/>
      <c r="I904" s="343"/>
      <c r="J904" s="343"/>
      <c r="K904" s="343"/>
      <c r="L904" s="343"/>
      <c r="M904" s="343"/>
      <c r="N904" s="343"/>
      <c r="O904" s="343"/>
      <c r="P904" s="343"/>
    </row>
    <row r="905" spans="1:16" x14ac:dyDescent="0.25">
      <c r="A905" s="343"/>
      <c r="B905" s="343"/>
      <c r="C905" s="343"/>
      <c r="D905" s="343"/>
      <c r="E905" s="343"/>
      <c r="F905" s="343"/>
      <c r="G905" s="343"/>
      <c r="H905" s="343"/>
      <c r="I905" s="343"/>
      <c r="J905" s="343"/>
      <c r="K905" s="343"/>
      <c r="L905" s="343"/>
      <c r="M905" s="343"/>
      <c r="N905" s="343"/>
      <c r="O905" s="343"/>
      <c r="P905" s="343"/>
    </row>
    <row r="906" spans="1:16" x14ac:dyDescent="0.25">
      <c r="A906" s="343"/>
      <c r="B906" s="343"/>
      <c r="C906" s="343"/>
      <c r="D906" s="343"/>
      <c r="E906" s="343"/>
      <c r="F906" s="343"/>
      <c r="G906" s="343"/>
      <c r="H906" s="343"/>
      <c r="I906" s="343"/>
      <c r="J906" s="343"/>
      <c r="K906" s="343"/>
      <c r="L906" s="343"/>
      <c r="M906" s="343"/>
      <c r="N906" s="343"/>
      <c r="O906" s="343"/>
      <c r="P906" s="343"/>
    </row>
    <row r="907" spans="1:16" x14ac:dyDescent="0.25">
      <c r="A907" s="343"/>
      <c r="B907" s="343"/>
      <c r="C907" s="343"/>
      <c r="D907" s="343"/>
      <c r="E907" s="343"/>
      <c r="F907" s="343"/>
      <c r="G907" s="343"/>
      <c r="H907" s="343"/>
      <c r="I907" s="343"/>
      <c r="J907" s="343"/>
      <c r="K907" s="343"/>
      <c r="L907" s="343"/>
      <c r="M907" s="343"/>
      <c r="N907" s="343"/>
      <c r="O907" s="343"/>
      <c r="P907" s="343"/>
    </row>
    <row r="908" spans="1:16" x14ac:dyDescent="0.25">
      <c r="A908" s="343"/>
      <c r="B908" s="343"/>
      <c r="C908" s="343"/>
      <c r="D908" s="343"/>
      <c r="E908" s="343"/>
      <c r="F908" s="343"/>
      <c r="G908" s="343"/>
      <c r="H908" s="343"/>
      <c r="I908" s="343"/>
      <c r="J908" s="343"/>
      <c r="K908" s="343"/>
      <c r="L908" s="343"/>
      <c r="M908" s="343"/>
      <c r="N908" s="343"/>
      <c r="O908" s="343"/>
      <c r="P908" s="343"/>
    </row>
    <row r="909" spans="1:16" x14ac:dyDescent="0.25">
      <c r="A909" s="343"/>
      <c r="B909" s="343"/>
      <c r="C909" s="343"/>
      <c r="D909" s="343"/>
      <c r="E909" s="343"/>
      <c r="F909" s="343"/>
      <c r="G909" s="343"/>
      <c r="H909" s="343"/>
      <c r="I909" s="343"/>
      <c r="J909" s="343"/>
      <c r="K909" s="343"/>
      <c r="L909" s="343"/>
      <c r="M909" s="343"/>
      <c r="N909" s="343"/>
      <c r="O909" s="343"/>
      <c r="P909" s="343"/>
    </row>
    <row r="910" spans="1:16" x14ac:dyDescent="0.25">
      <c r="A910" s="343"/>
      <c r="B910" s="343"/>
      <c r="C910" s="343"/>
      <c r="D910" s="343"/>
      <c r="E910" s="343"/>
      <c r="F910" s="343"/>
      <c r="G910" s="343"/>
      <c r="H910" s="343"/>
      <c r="I910" s="343"/>
      <c r="J910" s="343"/>
      <c r="K910" s="343"/>
      <c r="L910" s="343"/>
      <c r="M910" s="343"/>
      <c r="N910" s="343"/>
      <c r="O910" s="343"/>
      <c r="P910" s="343"/>
    </row>
    <row r="911" spans="1:16" x14ac:dyDescent="0.25">
      <c r="A911" s="343"/>
      <c r="B911" s="343"/>
      <c r="C911" s="343"/>
      <c r="D911" s="343"/>
      <c r="E911" s="343"/>
      <c r="F911" s="343"/>
      <c r="G911" s="343"/>
      <c r="H911" s="343"/>
      <c r="I911" s="343"/>
      <c r="J911" s="343"/>
      <c r="K911" s="343"/>
      <c r="L911" s="343"/>
      <c r="M911" s="343"/>
      <c r="N911" s="343"/>
      <c r="O911" s="343"/>
      <c r="P911" s="343"/>
    </row>
    <row r="912" spans="1:16" x14ac:dyDescent="0.25">
      <c r="A912" s="343"/>
      <c r="B912" s="343"/>
      <c r="C912" s="343"/>
      <c r="D912" s="343"/>
      <c r="E912" s="343"/>
      <c r="F912" s="343"/>
      <c r="G912" s="343"/>
      <c r="H912" s="343"/>
      <c r="I912" s="343"/>
      <c r="J912" s="343"/>
      <c r="K912" s="343"/>
      <c r="L912" s="343"/>
      <c r="M912" s="343"/>
      <c r="N912" s="343"/>
      <c r="O912" s="343"/>
      <c r="P912" s="343"/>
    </row>
    <row r="913" spans="1:16" x14ac:dyDescent="0.25">
      <c r="A913" s="343"/>
      <c r="B913" s="343"/>
      <c r="C913" s="343"/>
      <c r="D913" s="343"/>
      <c r="E913" s="343"/>
      <c r="F913" s="343"/>
      <c r="G913" s="343"/>
      <c r="H913" s="343"/>
      <c r="I913" s="343"/>
      <c r="J913" s="343"/>
      <c r="K913" s="343"/>
      <c r="L913" s="343"/>
      <c r="M913" s="343"/>
      <c r="N913" s="343"/>
      <c r="O913" s="343"/>
      <c r="P913" s="343"/>
    </row>
    <row r="914" spans="1:16" x14ac:dyDescent="0.25">
      <c r="A914" s="343"/>
      <c r="B914" s="343"/>
      <c r="C914" s="343"/>
      <c r="D914" s="343"/>
      <c r="E914" s="343"/>
      <c r="F914" s="343"/>
      <c r="G914" s="343"/>
      <c r="H914" s="343"/>
      <c r="I914" s="343"/>
      <c r="J914" s="343"/>
      <c r="K914" s="343"/>
      <c r="L914" s="343"/>
      <c r="M914" s="343"/>
      <c r="N914" s="343"/>
      <c r="O914" s="343"/>
      <c r="P914" s="343"/>
    </row>
    <row r="915" spans="1:16" x14ac:dyDescent="0.25">
      <c r="A915" s="343"/>
      <c r="B915" s="343"/>
      <c r="C915" s="343"/>
      <c r="D915" s="343"/>
      <c r="E915" s="343"/>
      <c r="F915" s="343"/>
      <c r="G915" s="343"/>
      <c r="H915" s="343"/>
      <c r="I915" s="343"/>
      <c r="J915" s="343"/>
      <c r="K915" s="343"/>
      <c r="L915" s="343"/>
      <c r="M915" s="343"/>
      <c r="N915" s="343"/>
      <c r="O915" s="343"/>
      <c r="P915" s="343"/>
    </row>
    <row r="916" spans="1:16" x14ac:dyDescent="0.25">
      <c r="A916" s="343"/>
      <c r="B916" s="343"/>
      <c r="C916" s="343"/>
      <c r="D916" s="343"/>
      <c r="E916" s="343"/>
      <c r="F916" s="343"/>
      <c r="G916" s="343"/>
      <c r="H916" s="343"/>
      <c r="I916" s="343"/>
      <c r="J916" s="343"/>
      <c r="K916" s="343"/>
      <c r="L916" s="343"/>
      <c r="M916" s="343"/>
      <c r="N916" s="343"/>
      <c r="O916" s="343"/>
      <c r="P916" s="343"/>
    </row>
    <row r="917" spans="1:16" x14ac:dyDescent="0.25">
      <c r="A917" s="343"/>
      <c r="B917" s="343"/>
      <c r="C917" s="343"/>
      <c r="D917" s="343"/>
      <c r="E917" s="343"/>
      <c r="F917" s="343"/>
      <c r="G917" s="343"/>
      <c r="H917" s="343"/>
      <c r="I917" s="343"/>
      <c r="J917" s="343"/>
      <c r="K917" s="343"/>
      <c r="L917" s="343"/>
      <c r="M917" s="343"/>
      <c r="N917" s="343"/>
      <c r="O917" s="343"/>
      <c r="P917" s="343"/>
    </row>
    <row r="918" spans="1:16" x14ac:dyDescent="0.25">
      <c r="A918" s="343"/>
      <c r="B918" s="343"/>
      <c r="C918" s="343"/>
      <c r="D918" s="343"/>
      <c r="E918" s="343"/>
      <c r="F918" s="343"/>
      <c r="G918" s="343"/>
      <c r="H918" s="343"/>
      <c r="I918" s="343"/>
      <c r="J918" s="343"/>
      <c r="K918" s="343"/>
      <c r="L918" s="343"/>
      <c r="M918" s="343"/>
      <c r="N918" s="343"/>
      <c r="O918" s="343"/>
      <c r="P918" s="343"/>
    </row>
    <row r="919" spans="1:16" x14ac:dyDescent="0.25">
      <c r="A919" s="343"/>
      <c r="B919" s="343"/>
      <c r="C919" s="343"/>
      <c r="D919" s="343"/>
      <c r="E919" s="343"/>
      <c r="F919" s="343"/>
      <c r="G919" s="343"/>
      <c r="H919" s="343"/>
      <c r="I919" s="343"/>
      <c r="J919" s="343"/>
      <c r="K919" s="343"/>
      <c r="L919" s="343"/>
      <c r="M919" s="343"/>
      <c r="N919" s="343"/>
      <c r="O919" s="343"/>
      <c r="P919" s="343"/>
    </row>
    <row r="920" spans="1:16" x14ac:dyDescent="0.25">
      <c r="A920" s="343"/>
      <c r="B920" s="343"/>
      <c r="C920" s="343"/>
      <c r="D920" s="343"/>
      <c r="E920" s="343"/>
      <c r="F920" s="343"/>
      <c r="G920" s="343"/>
      <c r="H920" s="343"/>
      <c r="I920" s="343"/>
      <c r="J920" s="343"/>
      <c r="K920" s="343"/>
      <c r="L920" s="343"/>
      <c r="M920" s="343"/>
      <c r="N920" s="343"/>
      <c r="O920" s="343"/>
      <c r="P920" s="343"/>
    </row>
    <row r="921" spans="1:16" x14ac:dyDescent="0.25">
      <c r="A921" s="343"/>
      <c r="B921" s="343"/>
      <c r="C921" s="343"/>
      <c r="D921" s="343"/>
      <c r="E921" s="343"/>
      <c r="F921" s="343"/>
      <c r="G921" s="343"/>
      <c r="H921" s="343"/>
      <c r="I921" s="343"/>
      <c r="J921" s="343"/>
      <c r="K921" s="343"/>
      <c r="L921" s="343"/>
      <c r="M921" s="343"/>
      <c r="N921" s="343"/>
      <c r="O921" s="343"/>
      <c r="P921" s="343"/>
    </row>
    <row r="922" spans="1:16" x14ac:dyDescent="0.25">
      <c r="A922" s="343"/>
      <c r="B922" s="343"/>
      <c r="C922" s="343"/>
      <c r="D922" s="343"/>
      <c r="E922" s="343"/>
      <c r="F922" s="343"/>
      <c r="G922" s="343"/>
      <c r="H922" s="343"/>
      <c r="I922" s="343"/>
      <c r="J922" s="343"/>
      <c r="K922" s="343"/>
      <c r="L922" s="343"/>
      <c r="M922" s="343"/>
      <c r="N922" s="343"/>
      <c r="O922" s="343"/>
      <c r="P922" s="343"/>
    </row>
    <row r="923" spans="1:16" x14ac:dyDescent="0.25">
      <c r="A923" s="343"/>
      <c r="B923" s="343"/>
      <c r="C923" s="343"/>
      <c r="D923" s="343"/>
      <c r="E923" s="343"/>
      <c r="F923" s="343"/>
      <c r="G923" s="343"/>
      <c r="H923" s="343"/>
      <c r="I923" s="343"/>
      <c r="J923" s="343"/>
      <c r="K923" s="343"/>
      <c r="L923" s="343"/>
      <c r="M923" s="343"/>
      <c r="N923" s="343"/>
      <c r="O923" s="343"/>
      <c r="P923" s="343"/>
    </row>
    <row r="924" spans="1:16" x14ac:dyDescent="0.25">
      <c r="A924" s="343"/>
      <c r="B924" s="343"/>
      <c r="C924" s="343"/>
      <c r="D924" s="343"/>
      <c r="E924" s="343"/>
      <c r="F924" s="343"/>
      <c r="G924" s="343"/>
      <c r="H924" s="343"/>
      <c r="I924" s="343"/>
      <c r="J924" s="343"/>
      <c r="K924" s="343"/>
      <c r="L924" s="343"/>
      <c r="M924" s="343"/>
      <c r="N924" s="343"/>
      <c r="O924" s="343"/>
      <c r="P924" s="343"/>
    </row>
    <row r="925" spans="1:16" x14ac:dyDescent="0.25">
      <c r="A925" s="343"/>
      <c r="B925" s="343"/>
      <c r="C925" s="343"/>
      <c r="D925" s="343"/>
      <c r="E925" s="343"/>
      <c r="F925" s="343"/>
      <c r="G925" s="343"/>
      <c r="H925" s="343"/>
      <c r="I925" s="343"/>
      <c r="J925" s="343"/>
      <c r="K925" s="343"/>
      <c r="L925" s="343"/>
      <c r="M925" s="343"/>
      <c r="N925" s="343"/>
      <c r="O925" s="343"/>
      <c r="P925" s="343"/>
    </row>
    <row r="926" spans="1:16" x14ac:dyDescent="0.25">
      <c r="A926" s="343"/>
      <c r="B926" s="343"/>
      <c r="C926" s="343"/>
      <c r="D926" s="343"/>
      <c r="E926" s="343"/>
      <c r="F926" s="343"/>
      <c r="G926" s="343"/>
      <c r="H926" s="343"/>
      <c r="I926" s="343"/>
      <c r="J926" s="343"/>
      <c r="K926" s="343"/>
      <c r="L926" s="343"/>
      <c r="M926" s="343"/>
      <c r="N926" s="343"/>
      <c r="O926" s="343"/>
      <c r="P926" s="343"/>
    </row>
    <row r="927" spans="1:16" x14ac:dyDescent="0.25">
      <c r="A927" s="343"/>
      <c r="B927" s="343"/>
      <c r="C927" s="343"/>
      <c r="D927" s="343"/>
      <c r="E927" s="343"/>
      <c r="F927" s="343"/>
      <c r="G927" s="343"/>
      <c r="H927" s="343"/>
      <c r="I927" s="343"/>
      <c r="J927" s="343"/>
      <c r="K927" s="343"/>
      <c r="L927" s="343"/>
      <c r="M927" s="343"/>
      <c r="N927" s="343"/>
      <c r="O927" s="343"/>
      <c r="P927" s="343"/>
    </row>
    <row r="928" spans="1:16" x14ac:dyDescent="0.25">
      <c r="A928" s="343"/>
      <c r="B928" s="343"/>
      <c r="C928" s="343"/>
      <c r="D928" s="343"/>
      <c r="E928" s="343"/>
      <c r="F928" s="343"/>
      <c r="G928" s="343"/>
      <c r="H928" s="343"/>
      <c r="I928" s="343"/>
      <c r="J928" s="343"/>
      <c r="K928" s="343"/>
      <c r="L928" s="343"/>
      <c r="M928" s="343"/>
      <c r="N928" s="343"/>
      <c r="O928" s="343"/>
      <c r="P928" s="343"/>
    </row>
    <row r="929" spans="1:16" x14ac:dyDescent="0.25">
      <c r="A929" s="343"/>
      <c r="B929" s="343"/>
      <c r="C929" s="343"/>
      <c r="D929" s="343"/>
      <c r="E929" s="343"/>
      <c r="F929" s="343"/>
      <c r="G929" s="343"/>
      <c r="H929" s="343"/>
      <c r="I929" s="343"/>
      <c r="J929" s="343"/>
      <c r="K929" s="343"/>
      <c r="L929" s="343"/>
      <c r="M929" s="343"/>
      <c r="N929" s="343"/>
      <c r="O929" s="343"/>
      <c r="P929" s="343"/>
    </row>
    <row r="930" spans="1:16" x14ac:dyDescent="0.25">
      <c r="A930" s="343"/>
      <c r="B930" s="343"/>
      <c r="C930" s="343"/>
      <c r="D930" s="343"/>
      <c r="E930" s="343"/>
      <c r="F930" s="343"/>
      <c r="G930" s="343"/>
      <c r="H930" s="343"/>
      <c r="I930" s="343"/>
      <c r="J930" s="343"/>
      <c r="K930" s="343"/>
      <c r="L930" s="343"/>
      <c r="M930" s="343"/>
      <c r="N930" s="343"/>
      <c r="O930" s="343"/>
      <c r="P930" s="343"/>
    </row>
    <row r="931" spans="1:16" x14ac:dyDescent="0.25">
      <c r="A931" s="343"/>
      <c r="B931" s="343"/>
      <c r="C931" s="343"/>
      <c r="D931" s="343"/>
      <c r="E931" s="343"/>
      <c r="F931" s="343"/>
      <c r="G931" s="343"/>
      <c r="H931" s="343"/>
      <c r="I931" s="343"/>
      <c r="J931" s="343"/>
      <c r="K931" s="343"/>
      <c r="L931" s="343"/>
      <c r="M931" s="343"/>
      <c r="N931" s="343"/>
      <c r="O931" s="343"/>
      <c r="P931" s="343"/>
    </row>
    <row r="932" spans="1:16" x14ac:dyDescent="0.25">
      <c r="A932" s="343"/>
      <c r="B932" s="343"/>
      <c r="C932" s="343"/>
      <c r="D932" s="343"/>
      <c r="E932" s="343"/>
      <c r="F932" s="343"/>
      <c r="G932" s="343"/>
      <c r="H932" s="343"/>
      <c r="I932" s="343"/>
      <c r="J932" s="343"/>
      <c r="K932" s="343"/>
      <c r="L932" s="343"/>
      <c r="M932" s="343"/>
      <c r="N932" s="343"/>
      <c r="O932" s="343"/>
      <c r="P932" s="343"/>
    </row>
    <row r="933" spans="1:16" x14ac:dyDescent="0.25">
      <c r="A933" s="343"/>
      <c r="B933" s="343"/>
      <c r="C933" s="343"/>
      <c r="D933" s="343"/>
      <c r="E933" s="343"/>
      <c r="F933" s="343"/>
      <c r="G933" s="343"/>
      <c r="H933" s="343"/>
      <c r="I933" s="343"/>
      <c r="J933" s="343"/>
      <c r="K933" s="343"/>
      <c r="L933" s="343"/>
      <c r="M933" s="343"/>
      <c r="N933" s="343"/>
      <c r="O933" s="343"/>
      <c r="P933" s="343"/>
    </row>
    <row r="934" spans="1:16" x14ac:dyDescent="0.25">
      <c r="A934" s="343"/>
      <c r="B934" s="343"/>
      <c r="C934" s="343"/>
      <c r="D934" s="343"/>
      <c r="E934" s="343"/>
      <c r="F934" s="343"/>
      <c r="G934" s="343"/>
      <c r="H934" s="343"/>
      <c r="I934" s="343"/>
      <c r="J934" s="343"/>
      <c r="K934" s="343"/>
      <c r="L934" s="343"/>
      <c r="M934" s="343"/>
      <c r="N934" s="343"/>
      <c r="O934" s="343"/>
      <c r="P934" s="343"/>
    </row>
    <row r="935" spans="1:16" x14ac:dyDescent="0.25">
      <c r="A935" s="343"/>
      <c r="B935" s="343"/>
      <c r="C935" s="343"/>
      <c r="D935" s="343"/>
      <c r="E935" s="343"/>
      <c r="F935" s="343"/>
      <c r="G935" s="343"/>
      <c r="H935" s="343"/>
      <c r="I935" s="343"/>
      <c r="J935" s="343"/>
      <c r="K935" s="343"/>
      <c r="L935" s="343"/>
      <c r="M935" s="343"/>
      <c r="N935" s="343"/>
      <c r="O935" s="343"/>
      <c r="P935" s="343"/>
    </row>
    <row r="936" spans="1:16" x14ac:dyDescent="0.25">
      <c r="A936" s="343"/>
      <c r="B936" s="343"/>
      <c r="C936" s="343"/>
      <c r="D936" s="343"/>
      <c r="E936" s="343"/>
      <c r="F936" s="343"/>
      <c r="G936" s="343"/>
      <c r="H936" s="343"/>
      <c r="I936" s="343"/>
      <c r="J936" s="343"/>
      <c r="K936" s="343"/>
      <c r="L936" s="343"/>
      <c r="M936" s="343"/>
      <c r="N936" s="343"/>
      <c r="O936" s="343"/>
      <c r="P936" s="343"/>
    </row>
    <row r="937" spans="1:16" x14ac:dyDescent="0.25">
      <c r="A937" s="343"/>
      <c r="B937" s="343"/>
      <c r="C937" s="343"/>
      <c r="D937" s="343"/>
      <c r="E937" s="343"/>
      <c r="F937" s="343"/>
      <c r="G937" s="343"/>
      <c r="H937" s="343"/>
      <c r="I937" s="343"/>
      <c r="J937" s="343"/>
      <c r="K937" s="343"/>
      <c r="L937" s="343"/>
      <c r="M937" s="343"/>
      <c r="N937" s="343"/>
      <c r="O937" s="343"/>
      <c r="P937" s="343"/>
    </row>
    <row r="938" spans="1:16" x14ac:dyDescent="0.25">
      <c r="A938" s="343"/>
      <c r="B938" s="343"/>
      <c r="C938" s="343"/>
      <c r="D938" s="343"/>
      <c r="E938" s="343"/>
      <c r="F938" s="343"/>
      <c r="G938" s="343"/>
      <c r="H938" s="343"/>
      <c r="I938" s="343"/>
      <c r="J938" s="343"/>
      <c r="K938" s="343"/>
      <c r="L938" s="343"/>
      <c r="M938" s="343"/>
      <c r="N938" s="343"/>
      <c r="O938" s="343"/>
      <c r="P938" s="343"/>
    </row>
    <row r="939" spans="1:16" x14ac:dyDescent="0.25">
      <c r="A939" s="343"/>
      <c r="B939" s="343"/>
      <c r="C939" s="343"/>
      <c r="D939" s="343"/>
      <c r="E939" s="343"/>
      <c r="F939" s="343"/>
      <c r="G939" s="343"/>
      <c r="H939" s="343"/>
      <c r="I939" s="343"/>
      <c r="J939" s="343"/>
      <c r="K939" s="343"/>
      <c r="L939" s="343"/>
      <c r="M939" s="343"/>
      <c r="N939" s="343"/>
      <c r="O939" s="343"/>
      <c r="P939" s="343"/>
    </row>
    <row r="940" spans="1:16" x14ac:dyDescent="0.25">
      <c r="A940" s="343"/>
      <c r="B940" s="343"/>
      <c r="C940" s="343"/>
      <c r="D940" s="343"/>
      <c r="E940" s="343"/>
      <c r="F940" s="343"/>
      <c r="G940" s="343"/>
      <c r="H940" s="343"/>
      <c r="I940" s="343"/>
      <c r="J940" s="343"/>
      <c r="K940" s="343"/>
      <c r="L940" s="343"/>
      <c r="M940" s="343"/>
      <c r="N940" s="343"/>
      <c r="O940" s="343"/>
      <c r="P940" s="343"/>
    </row>
    <row r="941" spans="1:16" x14ac:dyDescent="0.25">
      <c r="A941" s="343"/>
      <c r="B941" s="343"/>
      <c r="C941" s="343"/>
      <c r="D941" s="343"/>
      <c r="E941" s="343"/>
      <c r="F941" s="343"/>
      <c r="G941" s="343"/>
      <c r="H941" s="343"/>
      <c r="I941" s="343"/>
      <c r="J941" s="343"/>
      <c r="K941" s="343"/>
      <c r="L941" s="343"/>
      <c r="M941" s="343"/>
      <c r="N941" s="343"/>
      <c r="O941" s="343"/>
      <c r="P941" s="343"/>
    </row>
    <row r="942" spans="1:16" x14ac:dyDescent="0.25">
      <c r="A942" s="343"/>
      <c r="B942" s="343"/>
      <c r="C942" s="343"/>
      <c r="D942" s="343"/>
      <c r="E942" s="343"/>
      <c r="F942" s="343"/>
      <c r="G942" s="343"/>
      <c r="H942" s="343"/>
      <c r="I942" s="343"/>
      <c r="J942" s="343"/>
      <c r="K942" s="343"/>
      <c r="L942" s="343"/>
      <c r="M942" s="343"/>
      <c r="N942" s="343"/>
      <c r="O942" s="343"/>
      <c r="P942" s="343"/>
    </row>
    <row r="943" spans="1:16" x14ac:dyDescent="0.25">
      <c r="A943" s="343"/>
      <c r="B943" s="343"/>
      <c r="C943" s="343"/>
      <c r="D943" s="343"/>
      <c r="E943" s="343"/>
      <c r="F943" s="343"/>
      <c r="G943" s="343"/>
      <c r="H943" s="343"/>
      <c r="I943" s="343"/>
      <c r="J943" s="343"/>
      <c r="K943" s="343"/>
      <c r="L943" s="343"/>
      <c r="M943" s="343"/>
      <c r="N943" s="343"/>
      <c r="O943" s="343"/>
      <c r="P943" s="343"/>
    </row>
    <row r="944" spans="1:16" x14ac:dyDescent="0.25">
      <c r="A944" s="343"/>
      <c r="B944" s="343"/>
      <c r="C944" s="343"/>
      <c r="D944" s="343"/>
      <c r="E944" s="343"/>
      <c r="F944" s="343"/>
      <c r="G944" s="343"/>
      <c r="H944" s="343"/>
      <c r="I944" s="343"/>
      <c r="J944" s="343"/>
      <c r="K944" s="343"/>
      <c r="L944" s="343"/>
      <c r="M944" s="343"/>
      <c r="N944" s="343"/>
      <c r="O944" s="343"/>
      <c r="P944" s="343"/>
    </row>
    <row r="945" spans="1:16" x14ac:dyDescent="0.25">
      <c r="A945" s="343"/>
      <c r="B945" s="343"/>
      <c r="C945" s="343"/>
      <c r="D945" s="343"/>
      <c r="E945" s="343"/>
      <c r="F945" s="343"/>
      <c r="G945" s="343"/>
      <c r="H945" s="343"/>
      <c r="I945" s="343"/>
      <c r="J945" s="343"/>
      <c r="K945" s="343"/>
      <c r="L945" s="343"/>
      <c r="M945" s="343"/>
      <c r="N945" s="343"/>
      <c r="O945" s="343"/>
      <c r="P945" s="343"/>
    </row>
    <row r="946" spans="1:16" x14ac:dyDescent="0.25">
      <c r="A946" s="343"/>
      <c r="B946" s="343"/>
      <c r="C946" s="343"/>
      <c r="D946" s="343"/>
      <c r="E946" s="343"/>
      <c r="F946" s="343"/>
      <c r="G946" s="343"/>
      <c r="H946" s="343"/>
      <c r="I946" s="343"/>
      <c r="J946" s="343"/>
      <c r="K946" s="343"/>
      <c r="L946" s="343"/>
      <c r="M946" s="343"/>
      <c r="N946" s="343"/>
      <c r="O946" s="343"/>
      <c r="P946" s="343"/>
    </row>
    <row r="947" spans="1:16" x14ac:dyDescent="0.25">
      <c r="A947" s="343"/>
      <c r="B947" s="343"/>
      <c r="C947" s="343"/>
      <c r="D947" s="343"/>
      <c r="E947" s="343"/>
      <c r="F947" s="343"/>
      <c r="G947" s="343"/>
      <c r="H947" s="343"/>
      <c r="I947" s="343"/>
      <c r="J947" s="343"/>
      <c r="K947" s="343"/>
      <c r="L947" s="343"/>
      <c r="M947" s="343"/>
      <c r="N947" s="343"/>
      <c r="O947" s="343"/>
      <c r="P947" s="343"/>
    </row>
    <row r="948" spans="1:16" x14ac:dyDescent="0.25">
      <c r="A948" s="343"/>
      <c r="B948" s="343"/>
      <c r="C948" s="343"/>
      <c r="D948" s="343"/>
      <c r="E948" s="343"/>
      <c r="F948" s="343"/>
      <c r="G948" s="343"/>
      <c r="H948" s="343"/>
      <c r="I948" s="343"/>
      <c r="J948" s="343"/>
      <c r="K948" s="343"/>
      <c r="L948" s="343"/>
      <c r="M948" s="343"/>
      <c r="N948" s="343"/>
      <c r="O948" s="343"/>
      <c r="P948" s="343"/>
    </row>
    <row r="949" spans="1:16" x14ac:dyDescent="0.25">
      <c r="A949" s="343"/>
      <c r="B949" s="343"/>
      <c r="C949" s="343"/>
      <c r="D949" s="343"/>
      <c r="E949" s="343"/>
      <c r="F949" s="343"/>
      <c r="G949" s="343"/>
      <c r="H949" s="343"/>
      <c r="I949" s="343"/>
      <c r="J949" s="343"/>
      <c r="K949" s="343"/>
      <c r="L949" s="343"/>
      <c r="M949" s="343"/>
      <c r="N949" s="343"/>
      <c r="O949" s="343"/>
      <c r="P949" s="343"/>
    </row>
    <row r="950" spans="1:16" x14ac:dyDescent="0.25">
      <c r="A950" s="343"/>
      <c r="B950" s="343"/>
      <c r="C950" s="343"/>
      <c r="D950" s="343"/>
      <c r="E950" s="343"/>
      <c r="F950" s="343"/>
      <c r="G950" s="343"/>
      <c r="H950" s="343"/>
      <c r="I950" s="343"/>
      <c r="J950" s="343"/>
      <c r="K950" s="343"/>
      <c r="L950" s="343"/>
      <c r="M950" s="343"/>
      <c r="N950" s="343"/>
      <c r="O950" s="343"/>
      <c r="P950" s="343"/>
    </row>
    <row r="951" spans="1:16" x14ac:dyDescent="0.25">
      <c r="A951" s="343"/>
      <c r="B951" s="343"/>
      <c r="C951" s="343"/>
      <c r="D951" s="343"/>
      <c r="E951" s="343"/>
      <c r="F951" s="343"/>
      <c r="G951" s="343"/>
      <c r="H951" s="343"/>
      <c r="I951" s="343"/>
      <c r="J951" s="343"/>
      <c r="K951" s="343"/>
      <c r="L951" s="343"/>
      <c r="M951" s="343"/>
      <c r="N951" s="343"/>
      <c r="O951" s="343"/>
      <c r="P951" s="343"/>
    </row>
    <row r="952" spans="1:16" x14ac:dyDescent="0.25">
      <c r="A952" s="343"/>
      <c r="B952" s="343"/>
      <c r="C952" s="343"/>
      <c r="D952" s="343"/>
      <c r="E952" s="343"/>
      <c r="F952" s="343"/>
      <c r="G952" s="343"/>
      <c r="H952" s="343"/>
      <c r="I952" s="343"/>
      <c r="J952" s="343"/>
      <c r="K952" s="343"/>
      <c r="L952" s="343"/>
      <c r="M952" s="343"/>
      <c r="N952" s="343"/>
      <c r="O952" s="343"/>
      <c r="P952" s="343"/>
    </row>
    <row r="953" spans="1:16" x14ac:dyDescent="0.25">
      <c r="A953" s="343"/>
      <c r="B953" s="343"/>
      <c r="C953" s="343"/>
      <c r="D953" s="343"/>
      <c r="E953" s="343"/>
      <c r="F953" s="343"/>
      <c r="G953" s="343"/>
      <c r="H953" s="343"/>
      <c r="I953" s="343"/>
      <c r="J953" s="343"/>
      <c r="K953" s="343"/>
      <c r="L953" s="343"/>
      <c r="M953" s="343"/>
      <c r="N953" s="343"/>
      <c r="O953" s="343"/>
      <c r="P953" s="343"/>
    </row>
    <row r="954" spans="1:16" x14ac:dyDescent="0.25">
      <c r="A954" s="343"/>
      <c r="B954" s="343"/>
      <c r="C954" s="343"/>
      <c r="D954" s="343"/>
      <c r="E954" s="343"/>
      <c r="F954" s="343"/>
      <c r="G954" s="343"/>
      <c r="H954" s="343"/>
      <c r="I954" s="343"/>
      <c r="J954" s="343"/>
      <c r="K954" s="343"/>
      <c r="L954" s="343"/>
      <c r="M954" s="343"/>
      <c r="N954" s="343"/>
      <c r="O954" s="343"/>
      <c r="P954" s="343"/>
    </row>
    <row r="955" spans="1:16" x14ac:dyDescent="0.25">
      <c r="A955" s="343"/>
      <c r="B955" s="343"/>
      <c r="C955" s="343"/>
      <c r="D955" s="343"/>
      <c r="E955" s="343"/>
      <c r="F955" s="343"/>
      <c r="G955" s="343"/>
      <c r="H955" s="343"/>
      <c r="I955" s="343"/>
      <c r="J955" s="343"/>
      <c r="K955" s="343"/>
      <c r="L955" s="343"/>
      <c r="M955" s="343"/>
      <c r="N955" s="343"/>
      <c r="O955" s="343"/>
      <c r="P955" s="343"/>
    </row>
    <row r="956" spans="1:16" x14ac:dyDescent="0.25">
      <c r="A956" s="343"/>
      <c r="B956" s="343"/>
      <c r="C956" s="343"/>
      <c r="D956" s="343"/>
      <c r="E956" s="343"/>
      <c r="F956" s="343"/>
      <c r="G956" s="343"/>
      <c r="H956" s="343"/>
      <c r="I956" s="343"/>
      <c r="J956" s="343"/>
      <c r="K956" s="343"/>
      <c r="L956" s="343"/>
      <c r="M956" s="343"/>
      <c r="N956" s="343"/>
      <c r="O956" s="343"/>
      <c r="P956" s="343"/>
    </row>
    <row r="957" spans="1:16" x14ac:dyDescent="0.25">
      <c r="A957" s="343"/>
      <c r="B957" s="343"/>
      <c r="C957" s="343"/>
      <c r="D957" s="343"/>
      <c r="E957" s="343"/>
      <c r="F957" s="343"/>
      <c r="G957" s="343"/>
      <c r="H957" s="343"/>
      <c r="I957" s="343"/>
      <c r="J957" s="343"/>
      <c r="K957" s="343"/>
      <c r="L957" s="343"/>
      <c r="M957" s="343"/>
      <c r="N957" s="343"/>
      <c r="O957" s="343"/>
      <c r="P957" s="343"/>
    </row>
    <row r="958" spans="1:16" x14ac:dyDescent="0.25">
      <c r="A958" s="343"/>
      <c r="B958" s="343"/>
      <c r="C958" s="343"/>
      <c r="D958" s="343"/>
      <c r="E958" s="343"/>
      <c r="F958" s="343"/>
      <c r="G958" s="343"/>
      <c r="H958" s="343"/>
      <c r="I958" s="343"/>
      <c r="J958" s="343"/>
      <c r="K958" s="343"/>
      <c r="L958" s="343"/>
      <c r="M958" s="343"/>
      <c r="N958" s="343"/>
      <c r="O958" s="343"/>
      <c r="P958" s="343"/>
    </row>
    <row r="959" spans="1:16" x14ac:dyDescent="0.25">
      <c r="A959" s="343"/>
      <c r="B959" s="343"/>
      <c r="C959" s="343"/>
      <c r="D959" s="343"/>
      <c r="E959" s="343"/>
      <c r="F959" s="343"/>
      <c r="G959" s="343"/>
      <c r="H959" s="343"/>
      <c r="I959" s="343"/>
      <c r="J959" s="343"/>
      <c r="K959" s="343"/>
      <c r="L959" s="343"/>
      <c r="M959" s="343"/>
      <c r="N959" s="343"/>
      <c r="O959" s="343"/>
      <c r="P959" s="343"/>
    </row>
    <row r="960" spans="1:16" x14ac:dyDescent="0.25">
      <c r="A960" s="343"/>
      <c r="B960" s="343"/>
      <c r="C960" s="343"/>
      <c r="D960" s="343"/>
      <c r="E960" s="343"/>
      <c r="F960" s="343"/>
      <c r="G960" s="343"/>
      <c r="H960" s="343"/>
      <c r="I960" s="343"/>
      <c r="J960" s="343"/>
      <c r="K960" s="343"/>
      <c r="L960" s="343"/>
      <c r="M960" s="343"/>
      <c r="N960" s="343"/>
      <c r="O960" s="343"/>
      <c r="P960" s="343"/>
    </row>
    <row r="961" spans="1:16" x14ac:dyDescent="0.25">
      <c r="A961" s="343"/>
      <c r="B961" s="343"/>
      <c r="C961" s="343"/>
      <c r="D961" s="343"/>
      <c r="E961" s="343"/>
      <c r="F961" s="343"/>
      <c r="G961" s="343"/>
      <c r="H961" s="343"/>
      <c r="I961" s="343"/>
      <c r="J961" s="343"/>
      <c r="K961" s="343"/>
      <c r="L961" s="343"/>
      <c r="M961" s="343"/>
      <c r="N961" s="343"/>
      <c r="O961" s="343"/>
      <c r="P961" s="343"/>
    </row>
    <row r="962" spans="1:16" x14ac:dyDescent="0.25">
      <c r="A962" s="343"/>
      <c r="B962" s="343"/>
      <c r="C962" s="343"/>
      <c r="D962" s="343"/>
      <c r="E962" s="343"/>
      <c r="F962" s="343"/>
      <c r="G962" s="343"/>
      <c r="H962" s="343"/>
      <c r="I962" s="343"/>
      <c r="J962" s="343"/>
      <c r="K962" s="343"/>
      <c r="L962" s="343"/>
      <c r="M962" s="343"/>
      <c r="N962" s="343"/>
      <c r="O962" s="343"/>
      <c r="P962" s="343"/>
    </row>
    <row r="963" spans="1:16" x14ac:dyDescent="0.25">
      <c r="A963" s="343"/>
      <c r="B963" s="343"/>
      <c r="C963" s="343"/>
      <c r="D963" s="343"/>
      <c r="E963" s="343"/>
      <c r="F963" s="343"/>
      <c r="G963" s="343"/>
      <c r="H963" s="343"/>
      <c r="I963" s="343"/>
      <c r="J963" s="343"/>
      <c r="K963" s="343"/>
      <c r="L963" s="343"/>
      <c r="M963" s="343"/>
      <c r="N963" s="343"/>
      <c r="O963" s="343"/>
      <c r="P963" s="343"/>
    </row>
    <row r="964" spans="1:16" x14ac:dyDescent="0.25">
      <c r="A964" s="343"/>
      <c r="B964" s="343"/>
      <c r="C964" s="343"/>
      <c r="D964" s="343"/>
      <c r="E964" s="343"/>
      <c r="F964" s="343"/>
      <c r="G964" s="343"/>
      <c r="H964" s="343"/>
      <c r="I964" s="343"/>
      <c r="J964" s="343"/>
      <c r="K964" s="343"/>
      <c r="L964" s="343"/>
      <c r="M964" s="343"/>
      <c r="N964" s="343"/>
      <c r="O964" s="343"/>
      <c r="P964" s="343"/>
    </row>
    <row r="965" spans="1:16" x14ac:dyDescent="0.25">
      <c r="A965" s="343"/>
      <c r="B965" s="343"/>
      <c r="C965" s="343"/>
      <c r="D965" s="343"/>
      <c r="E965" s="343"/>
      <c r="F965" s="343"/>
      <c r="G965" s="343"/>
      <c r="H965" s="343"/>
      <c r="I965" s="343"/>
      <c r="J965" s="343"/>
      <c r="K965" s="343"/>
      <c r="L965" s="343"/>
      <c r="M965" s="343"/>
      <c r="N965" s="343"/>
      <c r="O965" s="343"/>
      <c r="P965" s="343"/>
    </row>
    <row r="966" spans="1:16" x14ac:dyDescent="0.25">
      <c r="A966" s="343"/>
      <c r="B966" s="343"/>
      <c r="C966" s="343"/>
      <c r="D966" s="343"/>
      <c r="E966" s="343"/>
      <c r="F966" s="343"/>
      <c r="G966" s="343"/>
      <c r="H966" s="343"/>
      <c r="I966" s="343"/>
      <c r="J966" s="343"/>
      <c r="K966" s="343"/>
      <c r="L966" s="343"/>
      <c r="M966" s="343"/>
      <c r="N966" s="343"/>
      <c r="O966" s="343"/>
      <c r="P966" s="343"/>
    </row>
    <row r="967" spans="1:16" x14ac:dyDescent="0.25">
      <c r="A967" s="343"/>
      <c r="B967" s="343"/>
      <c r="C967" s="343"/>
      <c r="D967" s="343"/>
      <c r="E967" s="343"/>
      <c r="F967" s="343"/>
      <c r="G967" s="343"/>
      <c r="H967" s="343"/>
      <c r="I967" s="343"/>
      <c r="J967" s="343"/>
      <c r="K967" s="343"/>
      <c r="L967" s="343"/>
      <c r="M967" s="343"/>
      <c r="N967" s="343"/>
      <c r="O967" s="343"/>
      <c r="P967" s="343"/>
    </row>
    <row r="968" spans="1:16" x14ac:dyDescent="0.25">
      <c r="A968" s="343"/>
      <c r="B968" s="343"/>
      <c r="C968" s="343"/>
      <c r="D968" s="343"/>
      <c r="E968" s="343"/>
      <c r="F968" s="343"/>
      <c r="G968" s="343"/>
      <c r="H968" s="343"/>
      <c r="I968" s="343"/>
      <c r="J968" s="343"/>
      <c r="K968" s="343"/>
      <c r="L968" s="343"/>
      <c r="M968" s="343"/>
      <c r="N968" s="343"/>
      <c r="O968" s="343"/>
      <c r="P968" s="343"/>
    </row>
    <row r="969" spans="1:16" x14ac:dyDescent="0.25">
      <c r="A969" s="343"/>
      <c r="B969" s="343"/>
      <c r="C969" s="343"/>
      <c r="D969" s="343"/>
      <c r="E969" s="343"/>
      <c r="F969" s="343"/>
      <c r="G969" s="343"/>
      <c r="H969" s="343"/>
      <c r="I969" s="343"/>
      <c r="J969" s="343"/>
      <c r="K969" s="343"/>
      <c r="L969" s="343"/>
      <c r="M969" s="343"/>
      <c r="N969" s="343"/>
      <c r="O969" s="343"/>
      <c r="P969" s="343"/>
    </row>
    <row r="970" spans="1:16" x14ac:dyDescent="0.25">
      <c r="A970" s="343"/>
      <c r="B970" s="343"/>
      <c r="C970" s="343"/>
      <c r="D970" s="343"/>
      <c r="E970" s="343"/>
      <c r="F970" s="343"/>
      <c r="G970" s="343"/>
      <c r="H970" s="343"/>
      <c r="I970" s="343"/>
      <c r="J970" s="343"/>
      <c r="K970" s="343"/>
      <c r="L970" s="343"/>
      <c r="M970" s="343"/>
      <c r="N970" s="343"/>
      <c r="O970" s="343"/>
      <c r="P970" s="343"/>
    </row>
    <row r="971" spans="1:16" x14ac:dyDescent="0.25">
      <c r="A971" s="343"/>
      <c r="B971" s="343"/>
      <c r="C971" s="343"/>
      <c r="D971" s="343"/>
      <c r="E971" s="343"/>
      <c r="F971" s="343"/>
      <c r="G971" s="343"/>
      <c r="H971" s="343"/>
      <c r="I971" s="343"/>
      <c r="J971" s="343"/>
      <c r="K971" s="343"/>
      <c r="L971" s="343"/>
      <c r="M971" s="343"/>
      <c r="N971" s="343"/>
      <c r="O971" s="343"/>
      <c r="P971" s="343"/>
    </row>
    <row r="972" spans="1:16" x14ac:dyDescent="0.25">
      <c r="A972" s="343"/>
      <c r="B972" s="343"/>
      <c r="C972" s="343"/>
      <c r="D972" s="343"/>
      <c r="E972" s="343"/>
      <c r="F972" s="343"/>
      <c r="G972" s="343"/>
      <c r="H972" s="343"/>
      <c r="I972" s="343"/>
      <c r="J972" s="343"/>
      <c r="K972" s="343"/>
      <c r="L972" s="343"/>
      <c r="M972" s="343"/>
      <c r="N972" s="343"/>
      <c r="O972" s="343"/>
      <c r="P972" s="343"/>
    </row>
    <row r="973" spans="1:16" x14ac:dyDescent="0.25">
      <c r="A973" s="343"/>
      <c r="B973" s="343"/>
      <c r="C973" s="343"/>
      <c r="D973" s="343"/>
      <c r="E973" s="343"/>
      <c r="F973" s="343"/>
      <c r="G973" s="343"/>
      <c r="H973" s="343"/>
      <c r="I973" s="343"/>
      <c r="J973" s="343"/>
      <c r="K973" s="343"/>
      <c r="L973" s="343"/>
      <c r="M973" s="343"/>
      <c r="N973" s="343"/>
      <c r="O973" s="343"/>
      <c r="P973" s="343"/>
    </row>
    <row r="974" spans="1:16" x14ac:dyDescent="0.25">
      <c r="A974" s="343"/>
      <c r="B974" s="343"/>
      <c r="C974" s="343"/>
      <c r="D974" s="343"/>
      <c r="E974" s="343"/>
      <c r="F974" s="343"/>
      <c r="G974" s="343"/>
      <c r="H974" s="343"/>
      <c r="I974" s="343"/>
      <c r="J974" s="343"/>
      <c r="K974" s="343"/>
      <c r="L974" s="343"/>
      <c r="M974" s="343"/>
      <c r="N974" s="343"/>
      <c r="O974" s="343"/>
      <c r="P974" s="343"/>
    </row>
    <row r="975" spans="1:16" x14ac:dyDescent="0.25">
      <c r="A975" s="343"/>
      <c r="B975" s="343"/>
      <c r="C975" s="343"/>
      <c r="D975" s="343"/>
      <c r="E975" s="343"/>
      <c r="F975" s="343"/>
      <c r="G975" s="343"/>
      <c r="H975" s="343"/>
      <c r="I975" s="343"/>
      <c r="J975" s="343"/>
      <c r="K975" s="343"/>
      <c r="L975" s="343"/>
      <c r="M975" s="343"/>
      <c r="N975" s="343"/>
      <c r="O975" s="343"/>
      <c r="P975" s="343"/>
    </row>
    <row r="976" spans="1:16" x14ac:dyDescent="0.25">
      <c r="A976" s="343"/>
      <c r="B976" s="343"/>
      <c r="C976" s="343"/>
      <c r="D976" s="343"/>
      <c r="E976" s="343"/>
      <c r="F976" s="343"/>
      <c r="G976" s="343"/>
      <c r="H976" s="343"/>
      <c r="I976" s="343"/>
      <c r="J976" s="343"/>
      <c r="K976" s="343"/>
      <c r="L976" s="343"/>
      <c r="M976" s="343"/>
      <c r="N976" s="343"/>
      <c r="O976" s="343"/>
      <c r="P976" s="343"/>
    </row>
    <row r="977" spans="1:16" x14ac:dyDescent="0.25">
      <c r="A977" s="343"/>
      <c r="B977" s="343"/>
      <c r="C977" s="343"/>
      <c r="D977" s="343"/>
      <c r="E977" s="343"/>
      <c r="F977" s="343"/>
      <c r="G977" s="343"/>
      <c r="H977" s="343"/>
      <c r="I977" s="343"/>
      <c r="J977" s="343"/>
      <c r="K977" s="343"/>
      <c r="L977" s="343"/>
      <c r="M977" s="343"/>
      <c r="N977" s="343"/>
      <c r="O977" s="343"/>
      <c r="P977" s="343"/>
    </row>
    <row r="978" spans="1:16" x14ac:dyDescent="0.25">
      <c r="A978" s="343"/>
      <c r="B978" s="343"/>
      <c r="C978" s="343"/>
      <c r="D978" s="343"/>
      <c r="E978" s="343"/>
      <c r="F978" s="343"/>
      <c r="G978" s="343"/>
      <c r="H978" s="343"/>
      <c r="I978" s="343"/>
      <c r="J978" s="343"/>
      <c r="K978" s="343"/>
      <c r="L978" s="343"/>
      <c r="M978" s="343"/>
      <c r="N978" s="343"/>
      <c r="O978" s="343"/>
      <c r="P978" s="343"/>
    </row>
    <row r="979" spans="1:16" x14ac:dyDescent="0.25">
      <c r="A979" s="343"/>
      <c r="B979" s="343"/>
      <c r="C979" s="343"/>
      <c r="D979" s="343"/>
      <c r="E979" s="343"/>
      <c r="F979" s="343"/>
      <c r="G979" s="343"/>
      <c r="H979" s="343"/>
      <c r="I979" s="343"/>
      <c r="J979" s="343"/>
      <c r="K979" s="343"/>
      <c r="L979" s="343"/>
      <c r="M979" s="343"/>
      <c r="N979" s="343"/>
      <c r="O979" s="343"/>
      <c r="P979" s="343"/>
    </row>
    <row r="980" spans="1:16" x14ac:dyDescent="0.25">
      <c r="A980" s="343"/>
      <c r="B980" s="343"/>
      <c r="C980" s="343"/>
      <c r="D980" s="343"/>
      <c r="E980" s="343"/>
      <c r="F980" s="343"/>
      <c r="G980" s="343"/>
      <c r="H980" s="343"/>
      <c r="I980" s="343"/>
      <c r="J980" s="343"/>
      <c r="K980" s="343"/>
      <c r="L980" s="343"/>
      <c r="M980" s="343"/>
      <c r="N980" s="343"/>
      <c r="O980" s="343"/>
      <c r="P980" s="343"/>
    </row>
    <row r="981" spans="1:16" x14ac:dyDescent="0.25">
      <c r="A981" s="343"/>
      <c r="B981" s="343"/>
      <c r="C981" s="343"/>
      <c r="D981" s="343"/>
      <c r="E981" s="343"/>
      <c r="F981" s="343"/>
      <c r="G981" s="343"/>
      <c r="H981" s="343"/>
      <c r="I981" s="343"/>
      <c r="J981" s="343"/>
      <c r="K981" s="343"/>
      <c r="L981" s="343"/>
      <c r="M981" s="343"/>
      <c r="N981" s="343"/>
      <c r="O981" s="343"/>
      <c r="P981" s="343"/>
    </row>
    <row r="982" spans="1:16" x14ac:dyDescent="0.25">
      <c r="A982" s="343"/>
      <c r="B982" s="343"/>
      <c r="C982" s="343"/>
      <c r="D982" s="343"/>
      <c r="E982" s="343"/>
      <c r="F982" s="343"/>
      <c r="G982" s="343"/>
      <c r="H982" s="343"/>
      <c r="I982" s="343"/>
      <c r="J982" s="343"/>
      <c r="K982" s="343"/>
      <c r="L982" s="343"/>
      <c r="M982" s="343"/>
      <c r="N982" s="343"/>
      <c r="O982" s="343"/>
      <c r="P982" s="343"/>
    </row>
    <row r="983" spans="1:16" x14ac:dyDescent="0.25">
      <c r="A983" s="343"/>
      <c r="B983" s="343"/>
      <c r="C983" s="343"/>
      <c r="D983" s="343"/>
      <c r="E983" s="343"/>
      <c r="F983" s="343"/>
      <c r="G983" s="343"/>
      <c r="H983" s="343"/>
      <c r="I983" s="343"/>
      <c r="J983" s="343"/>
      <c r="K983" s="343"/>
      <c r="L983" s="343"/>
      <c r="M983" s="343"/>
      <c r="N983" s="343"/>
      <c r="O983" s="343"/>
      <c r="P983" s="343"/>
    </row>
    <row r="984" spans="1:16" x14ac:dyDescent="0.25">
      <c r="A984" s="343"/>
      <c r="B984" s="343"/>
      <c r="C984" s="343"/>
      <c r="D984" s="343"/>
      <c r="E984" s="343"/>
      <c r="F984" s="343"/>
      <c r="G984" s="343"/>
      <c r="H984" s="343"/>
      <c r="I984" s="343"/>
      <c r="J984" s="343"/>
      <c r="K984" s="343"/>
      <c r="L984" s="343"/>
      <c r="M984" s="343"/>
      <c r="N984" s="343"/>
      <c r="O984" s="343"/>
      <c r="P984" s="343"/>
    </row>
    <row r="985" spans="1:16" x14ac:dyDescent="0.25">
      <c r="A985" s="343"/>
      <c r="B985" s="343"/>
      <c r="C985" s="343"/>
      <c r="D985" s="343"/>
      <c r="E985" s="343"/>
      <c r="F985" s="343"/>
      <c r="G985" s="343"/>
      <c r="H985" s="343"/>
      <c r="I985" s="343"/>
      <c r="J985" s="343"/>
      <c r="K985" s="343"/>
      <c r="L985" s="343"/>
      <c r="M985" s="343"/>
      <c r="N985" s="343"/>
      <c r="O985" s="343"/>
      <c r="P985" s="343"/>
    </row>
    <row r="986" spans="1:16" x14ac:dyDescent="0.25">
      <c r="A986" s="343"/>
      <c r="B986" s="343"/>
      <c r="C986" s="343"/>
      <c r="D986" s="343"/>
      <c r="E986" s="343"/>
      <c r="F986" s="343"/>
      <c r="G986" s="343"/>
      <c r="H986" s="343"/>
      <c r="I986" s="343"/>
      <c r="J986" s="343"/>
      <c r="K986" s="343"/>
      <c r="L986" s="343"/>
      <c r="M986" s="343"/>
      <c r="N986" s="343"/>
      <c r="O986" s="343"/>
      <c r="P986" s="343"/>
    </row>
    <row r="987" spans="1:16" x14ac:dyDescent="0.25">
      <c r="A987" s="343"/>
      <c r="B987" s="343"/>
      <c r="C987" s="343"/>
      <c r="D987" s="343"/>
      <c r="E987" s="343"/>
      <c r="F987" s="343"/>
      <c r="G987" s="343"/>
      <c r="H987" s="343"/>
      <c r="I987" s="343"/>
      <c r="J987" s="343"/>
      <c r="K987" s="343"/>
      <c r="L987" s="343"/>
      <c r="M987" s="343"/>
      <c r="N987" s="343"/>
      <c r="O987" s="343"/>
      <c r="P987" s="343"/>
    </row>
    <row r="988" spans="1:16" x14ac:dyDescent="0.25">
      <c r="A988" s="343"/>
      <c r="B988" s="343"/>
      <c r="C988" s="343"/>
      <c r="D988" s="343"/>
      <c r="E988" s="343"/>
      <c r="F988" s="343"/>
      <c r="G988" s="343"/>
      <c r="H988" s="343"/>
      <c r="I988" s="343"/>
      <c r="J988" s="343"/>
      <c r="K988" s="343"/>
      <c r="L988" s="343"/>
      <c r="M988" s="343"/>
      <c r="N988" s="343"/>
      <c r="O988" s="343"/>
      <c r="P988" s="343"/>
    </row>
    <row r="989" spans="1:16" x14ac:dyDescent="0.25">
      <c r="A989" s="343"/>
      <c r="B989" s="343"/>
      <c r="C989" s="343"/>
      <c r="D989" s="343"/>
      <c r="E989" s="343"/>
      <c r="F989" s="343"/>
      <c r="G989" s="343"/>
      <c r="H989" s="343"/>
      <c r="I989" s="343"/>
      <c r="J989" s="343"/>
      <c r="K989" s="343"/>
      <c r="L989" s="343"/>
      <c r="M989" s="343"/>
      <c r="N989" s="343"/>
      <c r="O989" s="343"/>
      <c r="P989" s="343"/>
    </row>
    <row r="990" spans="1:16" x14ac:dyDescent="0.25">
      <c r="A990" s="343"/>
      <c r="B990" s="343"/>
      <c r="C990" s="343"/>
      <c r="D990" s="343"/>
      <c r="E990" s="343"/>
      <c r="F990" s="343"/>
      <c r="G990" s="343"/>
      <c r="H990" s="343"/>
      <c r="I990" s="343"/>
      <c r="J990" s="343"/>
      <c r="K990" s="343"/>
      <c r="L990" s="343"/>
      <c r="M990" s="343"/>
      <c r="N990" s="343"/>
      <c r="O990" s="343"/>
      <c r="P990" s="343"/>
    </row>
    <row r="991" spans="1:16" x14ac:dyDescent="0.25">
      <c r="A991" s="343"/>
      <c r="B991" s="343"/>
      <c r="C991" s="343"/>
      <c r="D991" s="343"/>
      <c r="E991" s="343"/>
      <c r="F991" s="343"/>
      <c r="G991" s="343"/>
      <c r="H991" s="343"/>
      <c r="I991" s="343"/>
      <c r="J991" s="343"/>
      <c r="K991" s="343"/>
      <c r="L991" s="343"/>
      <c r="M991" s="343"/>
      <c r="N991" s="343"/>
      <c r="O991" s="343"/>
      <c r="P991" s="343"/>
    </row>
    <row r="992" spans="1:16" x14ac:dyDescent="0.25">
      <c r="A992" s="343"/>
      <c r="B992" s="343"/>
      <c r="C992" s="343"/>
      <c r="D992" s="343"/>
      <c r="E992" s="343"/>
      <c r="F992" s="343"/>
      <c r="G992" s="343"/>
      <c r="H992" s="343"/>
      <c r="I992" s="343"/>
      <c r="J992" s="343"/>
      <c r="K992" s="343"/>
      <c r="L992" s="343"/>
      <c r="M992" s="343"/>
      <c r="N992" s="343"/>
      <c r="O992" s="343"/>
      <c r="P992" s="343"/>
    </row>
    <row r="993" spans="1:16" x14ac:dyDescent="0.25">
      <c r="A993" s="343"/>
      <c r="B993" s="343"/>
      <c r="C993" s="343"/>
      <c r="D993" s="343"/>
      <c r="E993" s="343"/>
      <c r="F993" s="343"/>
      <c r="G993" s="343"/>
      <c r="H993" s="343"/>
      <c r="I993" s="343"/>
      <c r="J993" s="343"/>
      <c r="K993" s="343"/>
      <c r="L993" s="343"/>
      <c r="M993" s="343"/>
      <c r="N993" s="343"/>
      <c r="O993" s="343"/>
      <c r="P993" s="343"/>
    </row>
    <row r="994" spans="1:16" x14ac:dyDescent="0.25">
      <c r="A994" s="343"/>
      <c r="B994" s="343"/>
      <c r="C994" s="343"/>
      <c r="D994" s="343"/>
      <c r="E994" s="343"/>
      <c r="F994" s="343"/>
      <c r="G994" s="343"/>
      <c r="H994" s="343"/>
      <c r="I994" s="343"/>
      <c r="J994" s="343"/>
      <c r="K994" s="343"/>
      <c r="L994" s="343"/>
      <c r="M994" s="343"/>
      <c r="N994" s="343"/>
      <c r="O994" s="343"/>
      <c r="P994" s="343"/>
    </row>
    <row r="995" spans="1:16" x14ac:dyDescent="0.25">
      <c r="A995" s="343"/>
      <c r="B995" s="343"/>
      <c r="C995" s="343"/>
      <c r="D995" s="343"/>
      <c r="E995" s="343"/>
      <c r="F995" s="343"/>
      <c r="G995" s="343"/>
      <c r="H995" s="343"/>
      <c r="I995" s="343"/>
      <c r="J995" s="343"/>
      <c r="K995" s="343"/>
      <c r="L995" s="343"/>
      <c r="M995" s="343"/>
      <c r="N995" s="343"/>
      <c r="O995" s="343"/>
      <c r="P995" s="343"/>
    </row>
    <row r="996" spans="1:16" x14ac:dyDescent="0.25">
      <c r="A996" s="343"/>
      <c r="B996" s="343"/>
      <c r="C996" s="343"/>
      <c r="D996" s="343"/>
      <c r="E996" s="343"/>
      <c r="F996" s="343"/>
      <c r="G996" s="343"/>
      <c r="H996" s="343"/>
      <c r="I996" s="343"/>
      <c r="J996" s="343"/>
      <c r="K996" s="343"/>
      <c r="L996" s="343"/>
      <c r="M996" s="343"/>
      <c r="N996" s="343"/>
      <c r="O996" s="343"/>
      <c r="P996" s="343"/>
    </row>
    <row r="997" spans="1:16" x14ac:dyDescent="0.25">
      <c r="A997" s="343"/>
      <c r="B997" s="343"/>
      <c r="C997" s="343"/>
      <c r="D997" s="343"/>
      <c r="E997" s="343"/>
      <c r="F997" s="343"/>
      <c r="G997" s="343"/>
      <c r="H997" s="343"/>
      <c r="I997" s="343"/>
      <c r="J997" s="343"/>
      <c r="K997" s="343"/>
      <c r="L997" s="343"/>
      <c r="M997" s="343"/>
      <c r="N997" s="343"/>
      <c r="O997" s="343"/>
      <c r="P997" s="343"/>
    </row>
    <row r="998" spans="1:16" x14ac:dyDescent="0.25">
      <c r="A998" s="343"/>
      <c r="B998" s="343"/>
      <c r="C998" s="343"/>
      <c r="D998" s="343"/>
      <c r="E998" s="343"/>
      <c r="F998" s="343"/>
      <c r="G998" s="343"/>
      <c r="H998" s="343"/>
      <c r="I998" s="343"/>
      <c r="J998" s="343"/>
      <c r="K998" s="343"/>
      <c r="L998" s="343"/>
      <c r="M998" s="343"/>
      <c r="N998" s="343"/>
      <c r="O998" s="343"/>
      <c r="P998" s="343"/>
    </row>
    <row r="999" spans="1:16" x14ac:dyDescent="0.25">
      <c r="A999" s="343"/>
      <c r="B999" s="343"/>
      <c r="C999" s="343"/>
      <c r="D999" s="343"/>
      <c r="E999" s="343"/>
      <c r="F999" s="343"/>
      <c r="G999" s="343"/>
      <c r="H999" s="343"/>
      <c r="I999" s="343"/>
      <c r="J999" s="343"/>
      <c r="K999" s="343"/>
      <c r="L999" s="343"/>
      <c r="M999" s="343"/>
      <c r="N999" s="343"/>
      <c r="O999" s="343"/>
      <c r="P999" s="343"/>
    </row>
    <row r="1000" spans="1:16" x14ac:dyDescent="0.25">
      <c r="A1000" s="343"/>
      <c r="B1000" s="343"/>
      <c r="C1000" s="343"/>
      <c r="D1000" s="343"/>
      <c r="E1000" s="343"/>
      <c r="F1000" s="343"/>
      <c r="G1000" s="343"/>
      <c r="H1000" s="343"/>
      <c r="I1000" s="343"/>
      <c r="J1000" s="343"/>
      <c r="K1000" s="343"/>
      <c r="L1000" s="343"/>
      <c r="M1000" s="343"/>
      <c r="N1000" s="343"/>
      <c r="O1000" s="343"/>
      <c r="P1000" s="343"/>
    </row>
    <row r="1001" spans="1:16" x14ac:dyDescent="0.25">
      <c r="A1001" s="343"/>
      <c r="B1001" s="343"/>
      <c r="C1001" s="343"/>
      <c r="D1001" s="343"/>
      <c r="E1001" s="343"/>
      <c r="F1001" s="343"/>
      <c r="G1001" s="343"/>
      <c r="H1001" s="343"/>
      <c r="I1001" s="343"/>
      <c r="J1001" s="343"/>
      <c r="K1001" s="343"/>
      <c r="L1001" s="343"/>
      <c r="M1001" s="343"/>
      <c r="N1001" s="343"/>
      <c r="O1001" s="343"/>
      <c r="P1001" s="343"/>
    </row>
    <row r="1002" spans="1:16" x14ac:dyDescent="0.25">
      <c r="A1002" s="343"/>
      <c r="B1002" s="343"/>
      <c r="C1002" s="343"/>
      <c r="D1002" s="343"/>
      <c r="E1002" s="343"/>
      <c r="F1002" s="343"/>
      <c r="G1002" s="343"/>
      <c r="H1002" s="343"/>
      <c r="I1002" s="343"/>
      <c r="J1002" s="343"/>
      <c r="K1002" s="343"/>
      <c r="L1002" s="343"/>
      <c r="M1002" s="343"/>
      <c r="N1002" s="343"/>
      <c r="O1002" s="343"/>
      <c r="P1002" s="343"/>
    </row>
    <row r="1003" spans="1:16" x14ac:dyDescent="0.25">
      <c r="A1003" s="343"/>
      <c r="B1003" s="343"/>
      <c r="C1003" s="343"/>
      <c r="D1003" s="343"/>
      <c r="E1003" s="343"/>
      <c r="F1003" s="343"/>
      <c r="G1003" s="343"/>
      <c r="H1003" s="343"/>
      <c r="I1003" s="343"/>
      <c r="J1003" s="343"/>
      <c r="K1003" s="343"/>
      <c r="L1003" s="343"/>
      <c r="M1003" s="343"/>
      <c r="N1003" s="343"/>
      <c r="O1003" s="343"/>
      <c r="P1003" s="343"/>
    </row>
    <row r="1004" spans="1:16" x14ac:dyDescent="0.25">
      <c r="A1004" s="343"/>
      <c r="B1004" s="343"/>
      <c r="C1004" s="343"/>
      <c r="D1004" s="343"/>
      <c r="E1004" s="343"/>
      <c r="F1004" s="343"/>
      <c r="G1004" s="343"/>
      <c r="H1004" s="343"/>
      <c r="I1004" s="343"/>
      <c r="J1004" s="343"/>
      <c r="K1004" s="343"/>
      <c r="L1004" s="343"/>
      <c r="M1004" s="343"/>
      <c r="N1004" s="343"/>
      <c r="O1004" s="343"/>
      <c r="P1004" s="343"/>
    </row>
    <row r="1005" spans="1:16" x14ac:dyDescent="0.25">
      <c r="A1005" s="343"/>
      <c r="B1005" s="343"/>
      <c r="C1005" s="343"/>
      <c r="D1005" s="343"/>
      <c r="E1005" s="343"/>
      <c r="F1005" s="343"/>
      <c r="G1005" s="343"/>
      <c r="H1005" s="343"/>
      <c r="I1005" s="343"/>
      <c r="J1005" s="343"/>
      <c r="K1005" s="343"/>
      <c r="L1005" s="343"/>
      <c r="M1005" s="343"/>
      <c r="N1005" s="343"/>
      <c r="O1005" s="343"/>
      <c r="P1005" s="343"/>
    </row>
    <row r="1006" spans="1:16" x14ac:dyDescent="0.25">
      <c r="A1006" s="343"/>
      <c r="B1006" s="343"/>
      <c r="C1006" s="343"/>
      <c r="D1006" s="343"/>
      <c r="E1006" s="343"/>
      <c r="F1006" s="343"/>
      <c r="G1006" s="343"/>
      <c r="H1006" s="343"/>
      <c r="I1006" s="343"/>
      <c r="J1006" s="343"/>
      <c r="K1006" s="343"/>
      <c r="L1006" s="343"/>
      <c r="M1006" s="343"/>
      <c r="N1006" s="343"/>
      <c r="O1006" s="343"/>
      <c r="P1006" s="343"/>
    </row>
    <row r="1007" spans="1:16" x14ac:dyDescent="0.25">
      <c r="A1007" s="343"/>
      <c r="B1007" s="343"/>
      <c r="C1007" s="343"/>
      <c r="D1007" s="343"/>
      <c r="E1007" s="343"/>
      <c r="F1007" s="343"/>
      <c r="G1007" s="343"/>
      <c r="H1007" s="343"/>
      <c r="I1007" s="343"/>
      <c r="J1007" s="343"/>
      <c r="K1007" s="343"/>
      <c r="L1007" s="343"/>
      <c r="M1007" s="343"/>
      <c r="N1007" s="343"/>
      <c r="O1007" s="343"/>
      <c r="P1007" s="343"/>
    </row>
    <row r="1008" spans="1:16" x14ac:dyDescent="0.25">
      <c r="A1008" s="343"/>
      <c r="B1008" s="343"/>
      <c r="C1008" s="343"/>
      <c r="D1008" s="343"/>
      <c r="E1008" s="343"/>
      <c r="F1008" s="343"/>
      <c r="G1008" s="343"/>
      <c r="H1008" s="343"/>
      <c r="I1008" s="343"/>
      <c r="J1008" s="343"/>
      <c r="K1008" s="343"/>
      <c r="L1008" s="343"/>
      <c r="M1008" s="343"/>
      <c r="N1008" s="343"/>
      <c r="O1008" s="343"/>
      <c r="P1008" s="343"/>
    </row>
    <row r="1009" spans="1:16" x14ac:dyDescent="0.25">
      <c r="A1009" s="343"/>
      <c r="B1009" s="343"/>
      <c r="C1009" s="343"/>
      <c r="D1009" s="343"/>
      <c r="E1009" s="343"/>
      <c r="F1009" s="343"/>
      <c r="G1009" s="343"/>
      <c r="H1009" s="343"/>
      <c r="I1009" s="343"/>
      <c r="J1009" s="343"/>
      <c r="K1009" s="343"/>
      <c r="L1009" s="343"/>
      <c r="M1009" s="343"/>
      <c r="N1009" s="343"/>
      <c r="O1009" s="343"/>
      <c r="P1009" s="343"/>
    </row>
    <row r="1010" spans="1:16" x14ac:dyDescent="0.25">
      <c r="A1010" s="343"/>
      <c r="B1010" s="343"/>
      <c r="C1010" s="343"/>
      <c r="D1010" s="343"/>
      <c r="E1010" s="343"/>
      <c r="F1010" s="343"/>
      <c r="G1010" s="343"/>
      <c r="H1010" s="343"/>
      <c r="I1010" s="343"/>
      <c r="J1010" s="343"/>
      <c r="K1010" s="343"/>
      <c r="L1010" s="343"/>
      <c r="M1010" s="343"/>
      <c r="N1010" s="343"/>
      <c r="O1010" s="343"/>
      <c r="P1010" s="343"/>
    </row>
    <row r="1011" spans="1:16" x14ac:dyDescent="0.25">
      <c r="A1011" s="343"/>
      <c r="B1011" s="343"/>
      <c r="C1011" s="343"/>
      <c r="D1011" s="343"/>
      <c r="E1011" s="343"/>
      <c r="F1011" s="343"/>
      <c r="G1011" s="343"/>
      <c r="H1011" s="343"/>
      <c r="I1011" s="343"/>
      <c r="J1011" s="343"/>
      <c r="K1011" s="343"/>
      <c r="L1011" s="343"/>
      <c r="M1011" s="343"/>
      <c r="N1011" s="343"/>
      <c r="O1011" s="343"/>
      <c r="P1011" s="343"/>
    </row>
    <row r="1012" spans="1:16" x14ac:dyDescent="0.25">
      <c r="A1012" s="343"/>
      <c r="B1012" s="343"/>
      <c r="C1012" s="343"/>
      <c r="D1012" s="343"/>
      <c r="E1012" s="343"/>
      <c r="F1012" s="343"/>
      <c r="G1012" s="343"/>
      <c r="H1012" s="343"/>
      <c r="I1012" s="343"/>
      <c r="J1012" s="343"/>
      <c r="K1012" s="343"/>
      <c r="L1012" s="343"/>
      <c r="M1012" s="343"/>
      <c r="N1012" s="343"/>
      <c r="O1012" s="343"/>
      <c r="P1012" s="343"/>
    </row>
    <row r="1013" spans="1:16" x14ac:dyDescent="0.25">
      <c r="A1013" s="343"/>
      <c r="B1013" s="343"/>
      <c r="C1013" s="343"/>
      <c r="D1013" s="343"/>
      <c r="E1013" s="343"/>
      <c r="F1013" s="343"/>
      <c r="G1013" s="343"/>
      <c r="H1013" s="343"/>
      <c r="I1013" s="343"/>
      <c r="J1013" s="343"/>
      <c r="K1013" s="343"/>
      <c r="L1013" s="343"/>
      <c r="M1013" s="343"/>
      <c r="N1013" s="343"/>
      <c r="O1013" s="343"/>
      <c r="P1013" s="343"/>
    </row>
    <row r="1014" spans="1:16" x14ac:dyDescent="0.25">
      <c r="A1014" s="343"/>
      <c r="B1014" s="343"/>
      <c r="C1014" s="343"/>
      <c r="D1014" s="343"/>
      <c r="E1014" s="343"/>
      <c r="F1014" s="343"/>
      <c r="G1014" s="343"/>
      <c r="H1014" s="343"/>
      <c r="I1014" s="343"/>
      <c r="J1014" s="343"/>
      <c r="K1014" s="343"/>
      <c r="L1014" s="343"/>
      <c r="M1014" s="343"/>
      <c r="N1014" s="343"/>
      <c r="O1014" s="343"/>
      <c r="P1014" s="343"/>
    </row>
    <row r="1015" spans="1:16" x14ac:dyDescent="0.25">
      <c r="A1015" s="343"/>
      <c r="B1015" s="343"/>
      <c r="C1015" s="343"/>
      <c r="D1015" s="343"/>
      <c r="E1015" s="343"/>
      <c r="F1015" s="343"/>
      <c r="G1015" s="343"/>
      <c r="H1015" s="343"/>
      <c r="I1015" s="343"/>
      <c r="J1015" s="343"/>
      <c r="K1015" s="343"/>
      <c r="L1015" s="343"/>
      <c r="M1015" s="343"/>
      <c r="N1015" s="343"/>
      <c r="O1015" s="343"/>
      <c r="P1015" s="343"/>
    </row>
    <row r="1016" spans="1:16" x14ac:dyDescent="0.25">
      <c r="A1016" s="343"/>
      <c r="B1016" s="343"/>
      <c r="C1016" s="343"/>
      <c r="D1016" s="343"/>
      <c r="E1016" s="343"/>
      <c r="F1016" s="343"/>
      <c r="G1016" s="343"/>
      <c r="H1016" s="343"/>
      <c r="I1016" s="343"/>
      <c r="J1016" s="343"/>
      <c r="K1016" s="343"/>
      <c r="L1016" s="343"/>
      <c r="M1016" s="343"/>
      <c r="N1016" s="343"/>
      <c r="O1016" s="343"/>
      <c r="P1016" s="343"/>
    </row>
    <row r="1017" spans="1:16" x14ac:dyDescent="0.25">
      <c r="A1017" s="343"/>
      <c r="B1017" s="343"/>
      <c r="C1017" s="343"/>
      <c r="D1017" s="343"/>
      <c r="E1017" s="343"/>
      <c r="F1017" s="343"/>
      <c r="G1017" s="343"/>
      <c r="H1017" s="343"/>
      <c r="I1017" s="343"/>
      <c r="J1017" s="343"/>
      <c r="K1017" s="343"/>
      <c r="L1017" s="343"/>
      <c r="M1017" s="343"/>
      <c r="N1017" s="343"/>
      <c r="O1017" s="343"/>
      <c r="P1017" s="343"/>
    </row>
    <row r="1018" spans="1:16" x14ac:dyDescent="0.25">
      <c r="A1018" s="343"/>
      <c r="B1018" s="343"/>
      <c r="C1018" s="343"/>
      <c r="D1018" s="343"/>
      <c r="E1018" s="343"/>
      <c r="F1018" s="343"/>
      <c r="G1018" s="343"/>
      <c r="H1018" s="343"/>
      <c r="I1018" s="343"/>
      <c r="J1018" s="343"/>
      <c r="K1018" s="343"/>
      <c r="L1018" s="343"/>
      <c r="M1018" s="343"/>
      <c r="N1018" s="343"/>
      <c r="O1018" s="343"/>
      <c r="P1018" s="343"/>
    </row>
    <row r="1019" spans="1:16" x14ac:dyDescent="0.25">
      <c r="A1019" s="343"/>
      <c r="B1019" s="343"/>
      <c r="C1019" s="343"/>
      <c r="D1019" s="343"/>
      <c r="E1019" s="343"/>
      <c r="F1019" s="343"/>
      <c r="G1019" s="343"/>
      <c r="H1019" s="343"/>
      <c r="I1019" s="343"/>
      <c r="J1019" s="343"/>
      <c r="K1019" s="343"/>
      <c r="L1019" s="343"/>
      <c r="M1019" s="343"/>
      <c r="N1019" s="343"/>
      <c r="O1019" s="343"/>
      <c r="P1019" s="343"/>
    </row>
    <row r="1020" spans="1:16" x14ac:dyDescent="0.25">
      <c r="A1020" s="343"/>
      <c r="B1020" s="343"/>
      <c r="C1020" s="343"/>
      <c r="D1020" s="343"/>
      <c r="E1020" s="343"/>
      <c r="F1020" s="343"/>
      <c r="G1020" s="343"/>
      <c r="H1020" s="343"/>
      <c r="I1020" s="343"/>
      <c r="J1020" s="343"/>
      <c r="K1020" s="343"/>
      <c r="L1020" s="343"/>
      <c r="M1020" s="343"/>
      <c r="N1020" s="343"/>
      <c r="O1020" s="343"/>
      <c r="P1020" s="343"/>
    </row>
    <row r="1021" spans="1:16" x14ac:dyDescent="0.25">
      <c r="A1021" s="343"/>
      <c r="B1021" s="343"/>
      <c r="C1021" s="343"/>
      <c r="D1021" s="343"/>
      <c r="E1021" s="343"/>
      <c r="F1021" s="343"/>
      <c r="G1021" s="343"/>
      <c r="H1021" s="343"/>
      <c r="I1021" s="343"/>
      <c r="J1021" s="343"/>
      <c r="K1021" s="343"/>
      <c r="L1021" s="343"/>
      <c r="M1021" s="343"/>
      <c r="N1021" s="343"/>
      <c r="O1021" s="343"/>
      <c r="P1021" s="343"/>
    </row>
    <row r="1022" spans="1:16" x14ac:dyDescent="0.25">
      <c r="A1022" s="343"/>
      <c r="B1022" s="343"/>
      <c r="C1022" s="343"/>
      <c r="D1022" s="343"/>
      <c r="E1022" s="343"/>
      <c r="F1022" s="343"/>
      <c r="G1022" s="343"/>
      <c r="H1022" s="343"/>
      <c r="I1022" s="343"/>
      <c r="J1022" s="343"/>
      <c r="K1022" s="343"/>
      <c r="L1022" s="343"/>
      <c r="M1022" s="343"/>
      <c r="N1022" s="343"/>
      <c r="O1022" s="343"/>
      <c r="P1022" s="343"/>
    </row>
    <row r="1023" spans="1:16" x14ac:dyDescent="0.25">
      <c r="A1023" s="343"/>
      <c r="B1023" s="343"/>
      <c r="C1023" s="343"/>
      <c r="D1023" s="343"/>
      <c r="E1023" s="343"/>
      <c r="F1023" s="343"/>
      <c r="G1023" s="343"/>
      <c r="H1023" s="343"/>
      <c r="I1023" s="343"/>
      <c r="J1023" s="343"/>
      <c r="K1023" s="343"/>
      <c r="L1023" s="343"/>
      <c r="M1023" s="343"/>
      <c r="N1023" s="343"/>
      <c r="O1023" s="343"/>
      <c r="P1023" s="343"/>
    </row>
    <row r="1024" spans="1:16" x14ac:dyDescent="0.25">
      <c r="A1024" s="343"/>
      <c r="B1024" s="343"/>
      <c r="C1024" s="343"/>
      <c r="D1024" s="343"/>
      <c r="E1024" s="343"/>
      <c r="F1024" s="343"/>
      <c r="G1024" s="343"/>
      <c r="H1024" s="343"/>
      <c r="I1024" s="343"/>
      <c r="J1024" s="343"/>
      <c r="K1024" s="343"/>
      <c r="L1024" s="343"/>
      <c r="M1024" s="343"/>
      <c r="N1024" s="343"/>
      <c r="O1024" s="343"/>
      <c r="P1024" s="343"/>
    </row>
    <row r="1025" spans="1:16" x14ac:dyDescent="0.25">
      <c r="A1025" s="343"/>
      <c r="B1025" s="343"/>
      <c r="C1025" s="343"/>
      <c r="D1025" s="343"/>
      <c r="E1025" s="343"/>
      <c r="F1025" s="343"/>
      <c r="G1025" s="343"/>
      <c r="H1025" s="343"/>
      <c r="I1025" s="343"/>
      <c r="J1025" s="343"/>
      <c r="K1025" s="343"/>
      <c r="L1025" s="343"/>
      <c r="M1025" s="343"/>
      <c r="N1025" s="343"/>
      <c r="O1025" s="343"/>
      <c r="P1025" s="343"/>
    </row>
    <row r="1026" spans="1:16" x14ac:dyDescent="0.25">
      <c r="A1026" s="343"/>
      <c r="B1026" s="343"/>
      <c r="C1026" s="343"/>
      <c r="D1026" s="343"/>
      <c r="E1026" s="343"/>
      <c r="F1026" s="343"/>
      <c r="G1026" s="343"/>
      <c r="H1026" s="343"/>
      <c r="I1026" s="343"/>
      <c r="J1026" s="343"/>
      <c r="K1026" s="343"/>
      <c r="L1026" s="343"/>
      <c r="M1026" s="343"/>
      <c r="N1026" s="343"/>
      <c r="O1026" s="343"/>
      <c r="P1026" s="343"/>
    </row>
    <row r="1027" spans="1:16" x14ac:dyDescent="0.25">
      <c r="A1027" s="343"/>
      <c r="B1027" s="343"/>
      <c r="C1027" s="343"/>
      <c r="D1027" s="343"/>
      <c r="E1027" s="343"/>
      <c r="F1027" s="343"/>
      <c r="G1027" s="343"/>
      <c r="H1027" s="343"/>
      <c r="I1027" s="343"/>
      <c r="J1027" s="343"/>
      <c r="K1027" s="343"/>
      <c r="L1027" s="343"/>
      <c r="M1027" s="343"/>
      <c r="N1027" s="343"/>
      <c r="O1027" s="343"/>
      <c r="P1027" s="343"/>
    </row>
    <row r="1028" spans="1:16" x14ac:dyDescent="0.25">
      <c r="A1028" s="343"/>
      <c r="B1028" s="343"/>
      <c r="C1028" s="343"/>
      <c r="D1028" s="343"/>
      <c r="E1028" s="343"/>
      <c r="F1028" s="343"/>
      <c r="G1028" s="343"/>
      <c r="H1028" s="343"/>
      <c r="I1028" s="343"/>
      <c r="J1028" s="343"/>
      <c r="K1028" s="343"/>
      <c r="L1028" s="343"/>
      <c r="M1028" s="343"/>
      <c r="N1028" s="343"/>
      <c r="O1028" s="343"/>
      <c r="P1028" s="343"/>
    </row>
    <row r="1029" spans="1:16" x14ac:dyDescent="0.25">
      <c r="A1029" s="343"/>
      <c r="B1029" s="343"/>
      <c r="C1029" s="343"/>
      <c r="D1029" s="343"/>
      <c r="E1029" s="343"/>
      <c r="F1029" s="343"/>
      <c r="G1029" s="343"/>
      <c r="H1029" s="343"/>
      <c r="I1029" s="343"/>
      <c r="J1029" s="343"/>
      <c r="K1029" s="343"/>
      <c r="L1029" s="343"/>
      <c r="M1029" s="343"/>
      <c r="N1029" s="343"/>
      <c r="O1029" s="343"/>
      <c r="P1029" s="343"/>
    </row>
    <row r="1030" spans="1:16" x14ac:dyDescent="0.25">
      <c r="A1030" s="343"/>
      <c r="B1030" s="343"/>
      <c r="C1030" s="343"/>
      <c r="D1030" s="343"/>
      <c r="E1030" s="343"/>
      <c r="F1030" s="343"/>
      <c r="G1030" s="343"/>
      <c r="H1030" s="343"/>
      <c r="I1030" s="343"/>
      <c r="J1030" s="343"/>
      <c r="K1030" s="343"/>
      <c r="L1030" s="343"/>
      <c r="M1030" s="343"/>
      <c r="N1030" s="343"/>
      <c r="O1030" s="343"/>
      <c r="P1030" s="343"/>
    </row>
    <row r="1031" spans="1:16" x14ac:dyDescent="0.25">
      <c r="A1031" s="343"/>
      <c r="B1031" s="343"/>
      <c r="C1031" s="343"/>
      <c r="D1031" s="343"/>
      <c r="E1031" s="343"/>
      <c r="F1031" s="343"/>
      <c r="G1031" s="343"/>
      <c r="H1031" s="343"/>
      <c r="I1031" s="343"/>
      <c r="J1031" s="343"/>
      <c r="K1031" s="343"/>
      <c r="L1031" s="343"/>
      <c r="M1031" s="343"/>
      <c r="N1031" s="343"/>
      <c r="O1031" s="343"/>
      <c r="P1031" s="343"/>
    </row>
    <row r="1032" spans="1:16" x14ac:dyDescent="0.25">
      <c r="A1032" s="343"/>
      <c r="B1032" s="343"/>
      <c r="C1032" s="343"/>
      <c r="D1032" s="343"/>
      <c r="E1032" s="343"/>
      <c r="F1032" s="343"/>
      <c r="G1032" s="343"/>
      <c r="H1032" s="343"/>
      <c r="I1032" s="343"/>
      <c r="J1032" s="343"/>
      <c r="K1032" s="343"/>
      <c r="L1032" s="343"/>
      <c r="M1032" s="343"/>
      <c r="N1032" s="343"/>
      <c r="O1032" s="343"/>
      <c r="P1032" s="343"/>
    </row>
    <row r="1033" spans="1:16" x14ac:dyDescent="0.25">
      <c r="A1033" s="343"/>
      <c r="B1033" s="343"/>
      <c r="C1033" s="343"/>
      <c r="D1033" s="343"/>
      <c r="E1033" s="343"/>
      <c r="F1033" s="343"/>
      <c r="G1033" s="343"/>
      <c r="H1033" s="343"/>
      <c r="I1033" s="343"/>
      <c r="J1033" s="343"/>
      <c r="K1033" s="343"/>
      <c r="L1033" s="343"/>
      <c r="M1033" s="343"/>
      <c r="N1033" s="343"/>
      <c r="O1033" s="343"/>
      <c r="P1033" s="343"/>
    </row>
    <row r="1034" spans="1:16" x14ac:dyDescent="0.25">
      <c r="A1034" s="343"/>
      <c r="B1034" s="343"/>
      <c r="C1034" s="343"/>
      <c r="D1034" s="343"/>
      <c r="E1034" s="343"/>
      <c r="F1034" s="343"/>
      <c r="G1034" s="343"/>
      <c r="H1034" s="343"/>
      <c r="I1034" s="343"/>
      <c r="J1034" s="343"/>
      <c r="K1034" s="343"/>
      <c r="L1034" s="343"/>
      <c r="M1034" s="343"/>
      <c r="N1034" s="343"/>
      <c r="O1034" s="343"/>
      <c r="P1034" s="343"/>
    </row>
    <row r="1035" spans="1:16" x14ac:dyDescent="0.25">
      <c r="A1035" s="343"/>
      <c r="B1035" s="343"/>
      <c r="C1035" s="343"/>
      <c r="D1035" s="343"/>
      <c r="E1035" s="343"/>
      <c r="F1035" s="343"/>
      <c r="G1035" s="343"/>
      <c r="H1035" s="343"/>
      <c r="I1035" s="343"/>
      <c r="J1035" s="343"/>
      <c r="K1035" s="343"/>
      <c r="L1035" s="343"/>
      <c r="M1035" s="343"/>
      <c r="N1035" s="343"/>
      <c r="O1035" s="343"/>
      <c r="P1035" s="343"/>
    </row>
    <row r="1036" spans="1:16" x14ac:dyDescent="0.25">
      <c r="A1036" s="343"/>
      <c r="B1036" s="343"/>
      <c r="C1036" s="343"/>
      <c r="D1036" s="343"/>
      <c r="E1036" s="343"/>
      <c r="F1036" s="343"/>
      <c r="G1036" s="343"/>
      <c r="H1036" s="343"/>
      <c r="I1036" s="343"/>
      <c r="J1036" s="343"/>
      <c r="K1036" s="343"/>
      <c r="L1036" s="343"/>
      <c r="M1036" s="343"/>
      <c r="N1036" s="343"/>
      <c r="O1036" s="343"/>
      <c r="P1036" s="343"/>
    </row>
    <row r="1037" spans="1:16" x14ac:dyDescent="0.25">
      <c r="A1037" s="343"/>
      <c r="B1037" s="343"/>
      <c r="C1037" s="343"/>
      <c r="D1037" s="343"/>
      <c r="E1037" s="343"/>
      <c r="F1037" s="343"/>
      <c r="G1037" s="343"/>
      <c r="H1037" s="343"/>
      <c r="I1037" s="343"/>
      <c r="J1037" s="343"/>
      <c r="K1037" s="343"/>
      <c r="L1037" s="343"/>
      <c r="M1037" s="343"/>
      <c r="N1037" s="343"/>
      <c r="O1037" s="343"/>
      <c r="P1037" s="343"/>
    </row>
    <row r="1038" spans="1:16" x14ac:dyDescent="0.25">
      <c r="A1038" s="343"/>
      <c r="B1038" s="343"/>
      <c r="C1038" s="343"/>
      <c r="D1038" s="343"/>
      <c r="E1038" s="343"/>
      <c r="F1038" s="343"/>
      <c r="G1038" s="343"/>
      <c r="H1038" s="343"/>
      <c r="I1038" s="343"/>
      <c r="J1038" s="343"/>
      <c r="K1038" s="343"/>
      <c r="L1038" s="343"/>
      <c r="M1038" s="343"/>
      <c r="N1038" s="343"/>
      <c r="O1038" s="343"/>
      <c r="P1038" s="343"/>
    </row>
    <row r="1039" spans="1:16" x14ac:dyDescent="0.25">
      <c r="A1039" s="343"/>
      <c r="B1039" s="343"/>
      <c r="C1039" s="343"/>
      <c r="D1039" s="343"/>
      <c r="E1039" s="343"/>
      <c r="F1039" s="343"/>
      <c r="G1039" s="343"/>
      <c r="H1039" s="343"/>
      <c r="I1039" s="343"/>
      <c r="J1039" s="343"/>
      <c r="K1039" s="343"/>
      <c r="L1039" s="343"/>
      <c r="M1039" s="343"/>
      <c r="N1039" s="343"/>
      <c r="O1039" s="343"/>
      <c r="P1039" s="343"/>
    </row>
    <row r="1040" spans="1:16" x14ac:dyDescent="0.25">
      <c r="A1040" s="343"/>
      <c r="B1040" s="343"/>
      <c r="C1040" s="343"/>
      <c r="D1040" s="343"/>
      <c r="E1040" s="343"/>
      <c r="F1040" s="343"/>
      <c r="G1040" s="343"/>
      <c r="H1040" s="343"/>
      <c r="I1040" s="343"/>
      <c r="J1040" s="343"/>
      <c r="K1040" s="343"/>
      <c r="L1040" s="343"/>
      <c r="M1040" s="343"/>
      <c r="N1040" s="343"/>
      <c r="O1040" s="343"/>
      <c r="P1040" s="343"/>
    </row>
    <row r="1041" spans="1:16" x14ac:dyDescent="0.25">
      <c r="A1041" s="343"/>
      <c r="B1041" s="343"/>
      <c r="C1041" s="343"/>
      <c r="D1041" s="343"/>
      <c r="E1041" s="343"/>
      <c r="F1041" s="343"/>
      <c r="G1041" s="343"/>
      <c r="H1041" s="343"/>
      <c r="I1041" s="343"/>
      <c r="J1041" s="343"/>
      <c r="K1041" s="343"/>
      <c r="L1041" s="343"/>
      <c r="M1041" s="343"/>
      <c r="N1041" s="343"/>
      <c r="O1041" s="343"/>
      <c r="P1041" s="343"/>
    </row>
    <row r="1042" spans="1:16" x14ac:dyDescent="0.25">
      <c r="A1042" s="343"/>
      <c r="B1042" s="343"/>
      <c r="C1042" s="343"/>
      <c r="D1042" s="343"/>
      <c r="E1042" s="343"/>
      <c r="F1042" s="343"/>
      <c r="G1042" s="343"/>
      <c r="H1042" s="343"/>
      <c r="I1042" s="343"/>
      <c r="J1042" s="343"/>
      <c r="K1042" s="343"/>
      <c r="L1042" s="343"/>
      <c r="M1042" s="343"/>
      <c r="N1042" s="343"/>
      <c r="O1042" s="343"/>
      <c r="P1042" s="343"/>
    </row>
    <row r="1043" spans="1:16" x14ac:dyDescent="0.25">
      <c r="A1043" s="343"/>
      <c r="B1043" s="343"/>
      <c r="C1043" s="343"/>
      <c r="D1043" s="343"/>
      <c r="E1043" s="343"/>
      <c r="F1043" s="343"/>
      <c r="G1043" s="343"/>
      <c r="H1043" s="343"/>
      <c r="I1043" s="343"/>
      <c r="J1043" s="343"/>
      <c r="K1043" s="343"/>
      <c r="L1043" s="343"/>
      <c r="M1043" s="343"/>
      <c r="N1043" s="343"/>
      <c r="O1043" s="343"/>
      <c r="P1043" s="343"/>
    </row>
    <row r="1044" spans="1:16" x14ac:dyDescent="0.25">
      <c r="A1044" s="343"/>
      <c r="B1044" s="343"/>
      <c r="C1044" s="343"/>
      <c r="D1044" s="343"/>
      <c r="E1044" s="343"/>
      <c r="F1044" s="343"/>
      <c r="G1044" s="343"/>
      <c r="H1044" s="343"/>
      <c r="I1044" s="343"/>
      <c r="J1044" s="343"/>
      <c r="K1044" s="343"/>
      <c r="L1044" s="343"/>
      <c r="M1044" s="343"/>
      <c r="N1044" s="343"/>
      <c r="O1044" s="343"/>
      <c r="P1044" s="343"/>
    </row>
    <row r="1045" spans="1:16" x14ac:dyDescent="0.25">
      <c r="A1045" s="343"/>
      <c r="B1045" s="343"/>
      <c r="C1045" s="343"/>
      <c r="D1045" s="343"/>
      <c r="E1045" s="343"/>
      <c r="F1045" s="343"/>
      <c r="G1045" s="343"/>
      <c r="H1045" s="343"/>
      <c r="I1045" s="343"/>
      <c r="J1045" s="343"/>
      <c r="K1045" s="343"/>
      <c r="L1045" s="343"/>
      <c r="M1045" s="343"/>
      <c r="N1045" s="343"/>
      <c r="O1045" s="343"/>
      <c r="P1045" s="343"/>
    </row>
    <row r="1046" spans="1:16" x14ac:dyDescent="0.25">
      <c r="A1046" s="343"/>
      <c r="B1046" s="343"/>
      <c r="C1046" s="343"/>
      <c r="D1046" s="343"/>
      <c r="E1046" s="343"/>
      <c r="F1046" s="343"/>
      <c r="G1046" s="343"/>
      <c r="H1046" s="343"/>
      <c r="I1046" s="343"/>
      <c r="J1046" s="343"/>
      <c r="K1046" s="343"/>
      <c r="L1046" s="343"/>
      <c r="M1046" s="343"/>
      <c r="N1046" s="343"/>
      <c r="O1046" s="343"/>
      <c r="P1046" s="343"/>
    </row>
    <row r="1047" spans="1:16" x14ac:dyDescent="0.25">
      <c r="A1047" s="343"/>
      <c r="B1047" s="343"/>
      <c r="C1047" s="343"/>
      <c r="D1047" s="343"/>
      <c r="E1047" s="343"/>
      <c r="F1047" s="343"/>
      <c r="G1047" s="343"/>
      <c r="H1047" s="343"/>
      <c r="I1047" s="343"/>
      <c r="J1047" s="343"/>
      <c r="K1047" s="343"/>
      <c r="L1047" s="343"/>
      <c r="M1047" s="343"/>
      <c r="N1047" s="343"/>
      <c r="O1047" s="343"/>
      <c r="P1047" s="343"/>
    </row>
    <row r="1048" spans="1:16" x14ac:dyDescent="0.25">
      <c r="A1048" s="343"/>
      <c r="B1048" s="343"/>
      <c r="C1048" s="343"/>
      <c r="D1048" s="343"/>
      <c r="E1048" s="343"/>
      <c r="F1048" s="343"/>
      <c r="G1048" s="343"/>
      <c r="H1048" s="343"/>
      <c r="I1048" s="343"/>
      <c r="J1048" s="343"/>
      <c r="K1048" s="343"/>
      <c r="L1048" s="343"/>
      <c r="M1048" s="343"/>
      <c r="N1048" s="343"/>
      <c r="O1048" s="343"/>
      <c r="P1048" s="343"/>
    </row>
    <row r="1049" spans="1:16" x14ac:dyDescent="0.25">
      <c r="A1049" s="343"/>
      <c r="B1049" s="343"/>
      <c r="C1049" s="343"/>
      <c r="D1049" s="343"/>
      <c r="E1049" s="343"/>
      <c r="F1049" s="343"/>
      <c r="G1049" s="343"/>
      <c r="H1049" s="343"/>
      <c r="I1049" s="343"/>
      <c r="J1049" s="343"/>
      <c r="K1049" s="343"/>
      <c r="L1049" s="343"/>
      <c r="M1049" s="343"/>
      <c r="N1049" s="343"/>
      <c r="O1049" s="343"/>
      <c r="P1049" s="343"/>
    </row>
    <row r="1050" spans="1:16" x14ac:dyDescent="0.25">
      <c r="A1050" s="343"/>
      <c r="B1050" s="343"/>
      <c r="C1050" s="343"/>
      <c r="D1050" s="343"/>
      <c r="E1050" s="343"/>
      <c r="F1050" s="343"/>
      <c r="G1050" s="343"/>
      <c r="H1050" s="343"/>
      <c r="I1050" s="343"/>
      <c r="J1050" s="343"/>
      <c r="K1050" s="343"/>
      <c r="L1050" s="343"/>
      <c r="M1050" s="343"/>
      <c r="N1050" s="343"/>
      <c r="O1050" s="343"/>
      <c r="P1050" s="343"/>
    </row>
    <row r="1051" spans="1:16" x14ac:dyDescent="0.25">
      <c r="A1051" s="343"/>
      <c r="B1051" s="343"/>
      <c r="C1051" s="343"/>
      <c r="D1051" s="343"/>
      <c r="E1051" s="343"/>
      <c r="F1051" s="343"/>
      <c r="G1051" s="343"/>
      <c r="H1051" s="343"/>
      <c r="I1051" s="343"/>
      <c r="J1051" s="343"/>
      <c r="K1051" s="343"/>
      <c r="L1051" s="343"/>
      <c r="M1051" s="343"/>
      <c r="N1051" s="343"/>
      <c r="O1051" s="343"/>
      <c r="P1051" s="343"/>
    </row>
    <row r="1052" spans="1:16" x14ac:dyDescent="0.25">
      <c r="A1052" s="343"/>
      <c r="B1052" s="343"/>
      <c r="C1052" s="343"/>
      <c r="D1052" s="343"/>
      <c r="E1052" s="343"/>
      <c r="F1052" s="343"/>
      <c r="G1052" s="343"/>
      <c r="H1052" s="343"/>
      <c r="I1052" s="343"/>
      <c r="J1052" s="343"/>
      <c r="K1052" s="343"/>
      <c r="L1052" s="343"/>
      <c r="M1052" s="343"/>
      <c r="N1052" s="343"/>
      <c r="O1052" s="343"/>
      <c r="P1052" s="343"/>
    </row>
    <row r="1053" spans="1:16" x14ac:dyDescent="0.25">
      <c r="A1053" s="343"/>
      <c r="B1053" s="343"/>
      <c r="C1053" s="343"/>
      <c r="D1053" s="343"/>
      <c r="E1053" s="343"/>
      <c r="F1053" s="343"/>
      <c r="G1053" s="343"/>
      <c r="H1053" s="343"/>
      <c r="I1053" s="343"/>
      <c r="J1053" s="343"/>
      <c r="K1053" s="343"/>
      <c r="L1053" s="343"/>
      <c r="M1053" s="343"/>
      <c r="N1053" s="343"/>
      <c r="O1053" s="343"/>
      <c r="P1053" s="343"/>
    </row>
    <row r="1054" spans="1:16" x14ac:dyDescent="0.25">
      <c r="A1054" s="343"/>
      <c r="B1054" s="343"/>
      <c r="C1054" s="343"/>
      <c r="D1054" s="343"/>
      <c r="E1054" s="343"/>
      <c r="F1054" s="343"/>
      <c r="G1054" s="343"/>
      <c r="H1054" s="343"/>
      <c r="I1054" s="343"/>
      <c r="J1054" s="343"/>
      <c r="K1054" s="343"/>
      <c r="L1054" s="343"/>
      <c r="M1054" s="343"/>
      <c r="N1054" s="343"/>
      <c r="O1054" s="343"/>
      <c r="P1054" s="343"/>
    </row>
    <row r="1055" spans="1:16" x14ac:dyDescent="0.25">
      <c r="A1055" s="343"/>
      <c r="B1055" s="343"/>
      <c r="C1055" s="343"/>
      <c r="D1055" s="343"/>
      <c r="E1055" s="343"/>
      <c r="F1055" s="343"/>
      <c r="G1055" s="343"/>
      <c r="H1055" s="343"/>
      <c r="I1055" s="343"/>
      <c r="J1055" s="343"/>
      <c r="K1055" s="343"/>
      <c r="L1055" s="343"/>
      <c r="M1055" s="343"/>
      <c r="N1055" s="343"/>
      <c r="O1055" s="343"/>
      <c r="P1055" s="343"/>
    </row>
    <row r="1056" spans="1:16" x14ac:dyDescent="0.25">
      <c r="A1056" s="343"/>
      <c r="B1056" s="343"/>
      <c r="C1056" s="343"/>
      <c r="D1056" s="343"/>
      <c r="E1056" s="343"/>
      <c r="F1056" s="343"/>
      <c r="G1056" s="343"/>
      <c r="H1056" s="343"/>
      <c r="I1056" s="343"/>
      <c r="J1056" s="343"/>
      <c r="K1056" s="343"/>
      <c r="L1056" s="343"/>
      <c r="M1056" s="343"/>
      <c r="N1056" s="343"/>
      <c r="O1056" s="343"/>
      <c r="P1056" s="343"/>
    </row>
    <row r="1057" spans="1:16" x14ac:dyDescent="0.25">
      <c r="A1057" s="343"/>
      <c r="B1057" s="343"/>
      <c r="C1057" s="343"/>
      <c r="D1057" s="343"/>
      <c r="E1057" s="343"/>
      <c r="F1057" s="343"/>
      <c r="G1057" s="343"/>
      <c r="H1057" s="343"/>
      <c r="I1057" s="343"/>
      <c r="J1057" s="343"/>
      <c r="K1057" s="343"/>
      <c r="L1057" s="343"/>
      <c r="M1057" s="343"/>
      <c r="N1057" s="343"/>
      <c r="O1057" s="343"/>
      <c r="P1057" s="343"/>
    </row>
    <row r="1058" spans="1:16" x14ac:dyDescent="0.25">
      <c r="A1058" s="343"/>
      <c r="B1058" s="343"/>
      <c r="C1058" s="343"/>
      <c r="D1058" s="343"/>
      <c r="E1058" s="343"/>
      <c r="F1058" s="343"/>
      <c r="G1058" s="343"/>
      <c r="H1058" s="343"/>
      <c r="I1058" s="343"/>
      <c r="J1058" s="343"/>
      <c r="K1058" s="343"/>
      <c r="L1058" s="343"/>
      <c r="M1058" s="343"/>
      <c r="N1058" s="343"/>
      <c r="O1058" s="343"/>
      <c r="P1058" s="343"/>
    </row>
    <row r="1059" spans="1:16" x14ac:dyDescent="0.25">
      <c r="A1059" s="343"/>
      <c r="B1059" s="343"/>
      <c r="C1059" s="343"/>
      <c r="D1059" s="343"/>
      <c r="E1059" s="343"/>
      <c r="F1059" s="343"/>
      <c r="G1059" s="343"/>
      <c r="H1059" s="343"/>
      <c r="I1059" s="343"/>
      <c r="J1059" s="343"/>
      <c r="K1059" s="343"/>
      <c r="L1059" s="343"/>
      <c r="M1059" s="343"/>
      <c r="N1059" s="343"/>
      <c r="O1059" s="343"/>
      <c r="P1059" s="343"/>
    </row>
    <row r="1060" spans="1:16" x14ac:dyDescent="0.25">
      <c r="A1060" s="343"/>
      <c r="B1060" s="343"/>
      <c r="C1060" s="343"/>
      <c r="D1060" s="343"/>
      <c r="E1060" s="343"/>
      <c r="F1060" s="343"/>
      <c r="G1060" s="343"/>
      <c r="H1060" s="343"/>
      <c r="I1060" s="343"/>
      <c r="J1060" s="343"/>
      <c r="K1060" s="343"/>
      <c r="L1060" s="343"/>
      <c r="M1060" s="343"/>
      <c r="N1060" s="343"/>
      <c r="O1060" s="343"/>
      <c r="P1060" s="343"/>
    </row>
    <row r="1061" spans="1:16" x14ac:dyDescent="0.25">
      <c r="A1061" s="343"/>
      <c r="B1061" s="343"/>
      <c r="C1061" s="343"/>
      <c r="D1061" s="343"/>
      <c r="E1061" s="343"/>
      <c r="F1061" s="343"/>
      <c r="G1061" s="343"/>
      <c r="H1061" s="343"/>
      <c r="I1061" s="343"/>
      <c r="J1061" s="343"/>
      <c r="K1061" s="343"/>
      <c r="L1061" s="343"/>
      <c r="M1061" s="343"/>
      <c r="N1061" s="343"/>
      <c r="O1061" s="343"/>
      <c r="P1061" s="343"/>
    </row>
    <row r="1062" spans="1:16" x14ac:dyDescent="0.25">
      <c r="A1062" s="343"/>
      <c r="B1062" s="343"/>
      <c r="C1062" s="343"/>
      <c r="D1062" s="343"/>
      <c r="E1062" s="343"/>
      <c r="F1062" s="343"/>
      <c r="G1062" s="343"/>
      <c r="H1062" s="343"/>
      <c r="I1062" s="343"/>
      <c r="J1062" s="343"/>
      <c r="K1062" s="343"/>
      <c r="L1062" s="343"/>
      <c r="M1062" s="343"/>
      <c r="N1062" s="343"/>
      <c r="O1062" s="343"/>
      <c r="P1062" s="343"/>
    </row>
    <row r="1063" spans="1:16" x14ac:dyDescent="0.25">
      <c r="A1063" s="343"/>
      <c r="B1063" s="343"/>
      <c r="C1063" s="343"/>
      <c r="D1063" s="343"/>
      <c r="E1063" s="343"/>
      <c r="F1063" s="343"/>
      <c r="G1063" s="343"/>
      <c r="H1063" s="343"/>
      <c r="I1063" s="343"/>
      <c r="J1063" s="343"/>
      <c r="K1063" s="343"/>
      <c r="L1063" s="343"/>
      <c r="M1063" s="343"/>
      <c r="N1063" s="343"/>
      <c r="O1063" s="343"/>
      <c r="P1063" s="343"/>
    </row>
    <row r="1064" spans="1:16" x14ac:dyDescent="0.25">
      <c r="A1064" s="343"/>
      <c r="B1064" s="343"/>
      <c r="C1064" s="343"/>
      <c r="D1064" s="343"/>
      <c r="E1064" s="343"/>
      <c r="F1064" s="343"/>
      <c r="G1064" s="343"/>
      <c r="H1064" s="343"/>
      <c r="I1064" s="343"/>
      <c r="J1064" s="343"/>
      <c r="K1064" s="343"/>
      <c r="L1064" s="343"/>
      <c r="M1064" s="343"/>
      <c r="N1064" s="343"/>
      <c r="O1064" s="343"/>
      <c r="P1064" s="343"/>
    </row>
    <row r="1065" spans="1:16" x14ac:dyDescent="0.25">
      <c r="A1065" s="343"/>
      <c r="B1065" s="343"/>
      <c r="C1065" s="343"/>
      <c r="D1065" s="343"/>
      <c r="E1065" s="343"/>
      <c r="F1065" s="343"/>
      <c r="G1065" s="343"/>
      <c r="H1065" s="343"/>
      <c r="I1065" s="343"/>
      <c r="J1065" s="343"/>
      <c r="K1065" s="343"/>
      <c r="L1065" s="343"/>
      <c r="M1065" s="343"/>
      <c r="N1065" s="343"/>
      <c r="O1065" s="343"/>
      <c r="P1065" s="343"/>
    </row>
    <row r="1066" spans="1:16" x14ac:dyDescent="0.25">
      <c r="A1066" s="343"/>
      <c r="B1066" s="343"/>
      <c r="C1066" s="343"/>
      <c r="D1066" s="343"/>
      <c r="E1066" s="343"/>
      <c r="F1066" s="343"/>
      <c r="G1066" s="343"/>
      <c r="H1066" s="343"/>
      <c r="I1066" s="343"/>
      <c r="J1066" s="343"/>
      <c r="K1066" s="343"/>
      <c r="L1066" s="343"/>
      <c r="M1066" s="343"/>
      <c r="N1066" s="343"/>
      <c r="O1066" s="343"/>
      <c r="P1066" s="343"/>
    </row>
    <row r="1067" spans="1:16" x14ac:dyDescent="0.25">
      <c r="A1067" s="343"/>
      <c r="B1067" s="343"/>
      <c r="C1067" s="343"/>
      <c r="D1067" s="343"/>
      <c r="E1067" s="343"/>
      <c r="F1067" s="343"/>
      <c r="G1067" s="343"/>
      <c r="H1067" s="343"/>
      <c r="I1067" s="343"/>
      <c r="J1067" s="343"/>
      <c r="K1067" s="343"/>
      <c r="L1067" s="343"/>
      <c r="M1067" s="343"/>
      <c r="N1067" s="343"/>
      <c r="O1067" s="343"/>
      <c r="P1067" s="343"/>
    </row>
    <row r="1068" spans="1:16" x14ac:dyDescent="0.25">
      <c r="A1068" s="343"/>
      <c r="B1068" s="343"/>
      <c r="C1068" s="343"/>
      <c r="D1068" s="343"/>
      <c r="E1068" s="343"/>
      <c r="F1068" s="343"/>
      <c r="G1068" s="343"/>
      <c r="H1068" s="343"/>
      <c r="I1068" s="343"/>
      <c r="J1068" s="343"/>
      <c r="K1068" s="343"/>
      <c r="L1068" s="343"/>
      <c r="M1068" s="343"/>
      <c r="N1068" s="343"/>
      <c r="O1068" s="343"/>
      <c r="P1068" s="343"/>
    </row>
    <row r="1069" spans="1:16" x14ac:dyDescent="0.25">
      <c r="A1069" s="343"/>
      <c r="B1069" s="343"/>
      <c r="C1069" s="343"/>
      <c r="D1069" s="343"/>
      <c r="E1069" s="343"/>
      <c r="F1069" s="343"/>
      <c r="G1069" s="343"/>
      <c r="H1069" s="343"/>
      <c r="I1069" s="343"/>
      <c r="J1069" s="343"/>
      <c r="K1069" s="343"/>
      <c r="L1069" s="343"/>
      <c r="M1069" s="343"/>
      <c r="N1069" s="343"/>
      <c r="O1069" s="343"/>
      <c r="P1069" s="343"/>
    </row>
    <row r="1070" spans="1:16" x14ac:dyDescent="0.25">
      <c r="A1070" s="343"/>
      <c r="B1070" s="343"/>
      <c r="C1070" s="343"/>
      <c r="D1070" s="343"/>
      <c r="E1070" s="343"/>
      <c r="F1070" s="343"/>
      <c r="G1070" s="343"/>
      <c r="H1070" s="343"/>
      <c r="I1070" s="343"/>
      <c r="J1070" s="343"/>
      <c r="K1070" s="343"/>
      <c r="L1070" s="343"/>
      <c r="M1070" s="343"/>
      <c r="N1070" s="343"/>
      <c r="O1070" s="343"/>
      <c r="P1070" s="343"/>
    </row>
    <row r="1071" spans="1:16" x14ac:dyDescent="0.25">
      <c r="A1071" s="343"/>
      <c r="B1071" s="343"/>
      <c r="C1071" s="343"/>
      <c r="D1071" s="343"/>
      <c r="E1071" s="343"/>
      <c r="F1071" s="343"/>
      <c r="G1071" s="343"/>
      <c r="H1071" s="343"/>
      <c r="I1071" s="343"/>
      <c r="J1071" s="343"/>
      <c r="K1071" s="343"/>
      <c r="L1071" s="343"/>
      <c r="M1071" s="343"/>
      <c r="N1071" s="343"/>
      <c r="O1071" s="343"/>
      <c r="P1071" s="343"/>
    </row>
    <row r="1072" spans="1:16" x14ac:dyDescent="0.25">
      <c r="A1072" s="343"/>
      <c r="B1072" s="343"/>
      <c r="C1072" s="343"/>
      <c r="D1072" s="343"/>
      <c r="E1072" s="343"/>
      <c r="F1072" s="343"/>
      <c r="G1072" s="343"/>
      <c r="H1072" s="343"/>
      <c r="I1072" s="343"/>
      <c r="J1072" s="343"/>
      <c r="K1072" s="343"/>
      <c r="L1072" s="343"/>
      <c r="M1072" s="343"/>
      <c r="N1072" s="343"/>
      <c r="O1072" s="343"/>
      <c r="P1072" s="343"/>
    </row>
    <row r="1073" spans="1:16" x14ac:dyDescent="0.25">
      <c r="A1073" s="343"/>
      <c r="B1073" s="343"/>
      <c r="C1073" s="343"/>
      <c r="D1073" s="343"/>
      <c r="E1073" s="343"/>
      <c r="F1073" s="343"/>
      <c r="G1073" s="343"/>
      <c r="H1073" s="343"/>
      <c r="I1073" s="343"/>
      <c r="J1073" s="343"/>
      <c r="K1073" s="343"/>
      <c r="L1073" s="343"/>
      <c r="M1073" s="343"/>
      <c r="N1073" s="343"/>
      <c r="O1073" s="343"/>
      <c r="P1073" s="343"/>
    </row>
    <row r="1074" spans="1:16" x14ac:dyDescent="0.25">
      <c r="A1074" s="343"/>
      <c r="B1074" s="343"/>
      <c r="C1074" s="343"/>
      <c r="D1074" s="343"/>
      <c r="E1074" s="343"/>
      <c r="F1074" s="343"/>
      <c r="G1074" s="343"/>
      <c r="H1074" s="343"/>
      <c r="I1074" s="343"/>
      <c r="J1074" s="343"/>
      <c r="K1074" s="343"/>
      <c r="L1074" s="343"/>
      <c r="M1074" s="343"/>
      <c r="N1074" s="343"/>
      <c r="O1074" s="343"/>
      <c r="P1074" s="343"/>
    </row>
  </sheetData>
  <mergeCells count="475">
    <mergeCell ref="A884:C884"/>
    <mergeCell ref="H854:H855"/>
    <mergeCell ref="I854:L854"/>
    <mergeCell ref="M854:P854"/>
    <mergeCell ref="A856:C856"/>
    <mergeCell ref="A861:C861"/>
    <mergeCell ref="A875:C875"/>
    <mergeCell ref="A850:C850"/>
    <mergeCell ref="A852:I852"/>
    <mergeCell ref="B853:B855"/>
    <mergeCell ref="C853:C855"/>
    <mergeCell ref="D853:H853"/>
    <mergeCell ref="I853:P853"/>
    <mergeCell ref="D854:D855"/>
    <mergeCell ref="E854:E855"/>
    <mergeCell ref="F854:F855"/>
    <mergeCell ref="G854:G855"/>
    <mergeCell ref="G821:G822"/>
    <mergeCell ref="H821:H822"/>
    <mergeCell ref="I821:K821"/>
    <mergeCell ref="L821:O821"/>
    <mergeCell ref="A823:B823"/>
    <mergeCell ref="A845:C845"/>
    <mergeCell ref="A806:C806"/>
    <mergeCell ref="A819:H819"/>
    <mergeCell ref="I819:O819"/>
    <mergeCell ref="A820:A822"/>
    <mergeCell ref="B820:B822"/>
    <mergeCell ref="C820:C822"/>
    <mergeCell ref="D820:H820"/>
    <mergeCell ref="D821:D822"/>
    <mergeCell ref="E821:E822"/>
    <mergeCell ref="F821:F822"/>
    <mergeCell ref="E764:E765"/>
    <mergeCell ref="F764:F765"/>
    <mergeCell ref="G764:G765"/>
    <mergeCell ref="H764:H765"/>
    <mergeCell ref="I764:K764"/>
    <mergeCell ref="L764:O764"/>
    <mergeCell ref="H737:H738"/>
    <mergeCell ref="I737:K737"/>
    <mergeCell ref="L737:O737"/>
    <mergeCell ref="A762:H762"/>
    <mergeCell ref="A763:A765"/>
    <mergeCell ref="B763:B765"/>
    <mergeCell ref="C763:C765"/>
    <mergeCell ref="D763:G763"/>
    <mergeCell ref="I763:O763"/>
    <mergeCell ref="D764:D765"/>
    <mergeCell ref="A735:H735"/>
    <mergeCell ref="A736:A738"/>
    <mergeCell ref="B736:B738"/>
    <mergeCell ref="C736:C738"/>
    <mergeCell ref="D736:G736"/>
    <mergeCell ref="I736:O736"/>
    <mergeCell ref="D737:D738"/>
    <mergeCell ref="E737:E738"/>
    <mergeCell ref="F737:F738"/>
    <mergeCell ref="G737:G738"/>
    <mergeCell ref="L722:M722"/>
    <mergeCell ref="L726:M726"/>
    <mergeCell ref="L727:M727"/>
    <mergeCell ref="L728:M728"/>
    <mergeCell ref="L729:M729"/>
    <mergeCell ref="L730:M730"/>
    <mergeCell ref="L714:M714"/>
    <mergeCell ref="L715:M715"/>
    <mergeCell ref="L716:M716"/>
    <mergeCell ref="L717:M717"/>
    <mergeCell ref="L718:M718"/>
    <mergeCell ref="L719:M719"/>
    <mergeCell ref="L696:M696"/>
    <mergeCell ref="L697:M697"/>
    <mergeCell ref="L698:M698"/>
    <mergeCell ref="L711:M711"/>
    <mergeCell ref="L712:M712"/>
    <mergeCell ref="L713:M713"/>
    <mergeCell ref="L681:M681"/>
    <mergeCell ref="L691:M691"/>
    <mergeCell ref="L692:M692"/>
    <mergeCell ref="L693:M693"/>
    <mergeCell ref="L694:M694"/>
    <mergeCell ref="L695:M695"/>
    <mergeCell ref="H678:H679"/>
    <mergeCell ref="I678:K678"/>
    <mergeCell ref="L678:P678"/>
    <mergeCell ref="L679:M679"/>
    <mergeCell ref="A680:C680"/>
    <mergeCell ref="L680:M680"/>
    <mergeCell ref="A676:H676"/>
    <mergeCell ref="A677:A679"/>
    <mergeCell ref="B677:B679"/>
    <mergeCell ref="C677:C679"/>
    <mergeCell ref="D677:H677"/>
    <mergeCell ref="I677:P677"/>
    <mergeCell ref="D678:D679"/>
    <mergeCell ref="E678:E679"/>
    <mergeCell ref="F678:F679"/>
    <mergeCell ref="G678:G679"/>
    <mergeCell ref="F665:F666"/>
    <mergeCell ref="G665:G666"/>
    <mergeCell ref="H665:H666"/>
    <mergeCell ref="I665:K665"/>
    <mergeCell ref="L665:O665"/>
    <mergeCell ref="K674:L674"/>
    <mergeCell ref="N646:N647"/>
    <mergeCell ref="O646:O647"/>
    <mergeCell ref="A663:H663"/>
    <mergeCell ref="A664:A666"/>
    <mergeCell ref="B664:B666"/>
    <mergeCell ref="C664:C666"/>
    <mergeCell ref="D664:G664"/>
    <mergeCell ref="I664:O664"/>
    <mergeCell ref="D665:D666"/>
    <mergeCell ref="E665:E666"/>
    <mergeCell ref="A630:C630"/>
    <mergeCell ref="I646:I647"/>
    <mergeCell ref="J646:J647"/>
    <mergeCell ref="K646:K647"/>
    <mergeCell ref="L646:L647"/>
    <mergeCell ref="M646:M647"/>
    <mergeCell ref="F622:F623"/>
    <mergeCell ref="G622:G623"/>
    <mergeCell ref="H622:H623"/>
    <mergeCell ref="I622:K622"/>
    <mergeCell ref="L622:O622"/>
    <mergeCell ref="A624:C624"/>
    <mergeCell ref="A608:C608"/>
    <mergeCell ref="A613:C613"/>
    <mergeCell ref="A620:O620"/>
    <mergeCell ref="D621:G621"/>
    <mergeCell ref="I621:O621"/>
    <mergeCell ref="A622:A623"/>
    <mergeCell ref="B622:B623"/>
    <mergeCell ref="C622:C623"/>
    <mergeCell ref="D622:D623"/>
    <mergeCell ref="E622:E623"/>
    <mergeCell ref="E606:E607"/>
    <mergeCell ref="F606:F607"/>
    <mergeCell ref="G606:G607"/>
    <mergeCell ref="H606:H607"/>
    <mergeCell ref="I606:K606"/>
    <mergeCell ref="L606:O606"/>
    <mergeCell ref="A566:C566"/>
    <mergeCell ref="A579:C579"/>
    <mergeCell ref="A588:C588"/>
    <mergeCell ref="A595:C595"/>
    <mergeCell ref="A604:O604"/>
    <mergeCell ref="B605:B607"/>
    <mergeCell ref="C605:C607"/>
    <mergeCell ref="D605:G605"/>
    <mergeCell ref="I605:O605"/>
    <mergeCell ref="D606:D607"/>
    <mergeCell ref="F559:F560"/>
    <mergeCell ref="G559:G560"/>
    <mergeCell ref="H559:H560"/>
    <mergeCell ref="I559:K559"/>
    <mergeCell ref="L559:O559"/>
    <mergeCell ref="A561:C561"/>
    <mergeCell ref="L529:O529"/>
    <mergeCell ref="A531:C531"/>
    <mergeCell ref="A551:C551"/>
    <mergeCell ref="A557:O557"/>
    <mergeCell ref="B558:B560"/>
    <mergeCell ref="C558:C560"/>
    <mergeCell ref="D558:G558"/>
    <mergeCell ref="I558:O558"/>
    <mergeCell ref="D559:D560"/>
    <mergeCell ref="E559:E560"/>
    <mergeCell ref="D529:D530"/>
    <mergeCell ref="E529:E530"/>
    <mergeCell ref="F529:F530"/>
    <mergeCell ref="G529:G530"/>
    <mergeCell ref="H529:H530"/>
    <mergeCell ref="I529:K529"/>
    <mergeCell ref="A487:C487"/>
    <mergeCell ref="A509:C509"/>
    <mergeCell ref="A517:C517"/>
    <mergeCell ref="A520:C520"/>
    <mergeCell ref="A527:O527"/>
    <mergeCell ref="A528:A530"/>
    <mergeCell ref="B528:B530"/>
    <mergeCell ref="C528:C530"/>
    <mergeCell ref="D528:G528"/>
    <mergeCell ref="I528:O528"/>
    <mergeCell ref="E485:E486"/>
    <mergeCell ref="F485:F486"/>
    <mergeCell ref="G485:G486"/>
    <mergeCell ref="H485:H486"/>
    <mergeCell ref="I485:L485"/>
    <mergeCell ref="M485:P485"/>
    <mergeCell ref="I476:J476"/>
    <mergeCell ref="I477:J477"/>
    <mergeCell ref="A478:C478"/>
    <mergeCell ref="I481:J481"/>
    <mergeCell ref="A483:P483"/>
    <mergeCell ref="B484:B486"/>
    <mergeCell ref="C484:C486"/>
    <mergeCell ref="D484:G484"/>
    <mergeCell ref="I484:P484"/>
    <mergeCell ref="D485:D486"/>
    <mergeCell ref="I471:J471"/>
    <mergeCell ref="A472:C472"/>
    <mergeCell ref="I472:J472"/>
    <mergeCell ref="I473:J473"/>
    <mergeCell ref="I474:J474"/>
    <mergeCell ref="I475:J475"/>
    <mergeCell ref="C469:C471"/>
    <mergeCell ref="D469:G469"/>
    <mergeCell ref="I469:P469"/>
    <mergeCell ref="D470:D471"/>
    <mergeCell ref="E470:E471"/>
    <mergeCell ref="F470:F471"/>
    <mergeCell ref="G470:G471"/>
    <mergeCell ref="H470:H471"/>
    <mergeCell ref="I470:L470"/>
    <mergeCell ref="M470:P470"/>
    <mergeCell ref="A438:C438"/>
    <mergeCell ref="A453:C453"/>
    <mergeCell ref="A461:C461"/>
    <mergeCell ref="I466:J466"/>
    <mergeCell ref="I467:J467"/>
    <mergeCell ref="A468:P468"/>
    <mergeCell ref="F429:F430"/>
    <mergeCell ref="G429:G430"/>
    <mergeCell ref="H429:H430"/>
    <mergeCell ref="I429:L429"/>
    <mergeCell ref="M429:P429"/>
    <mergeCell ref="A431:C431"/>
    <mergeCell ref="I410:L410"/>
    <mergeCell ref="M410:P410"/>
    <mergeCell ref="A421:C421"/>
    <mergeCell ref="A427:P427"/>
    <mergeCell ref="B428:B430"/>
    <mergeCell ref="C428:C430"/>
    <mergeCell ref="D428:H428"/>
    <mergeCell ref="I428:P428"/>
    <mergeCell ref="D429:D430"/>
    <mergeCell ref="E429:E430"/>
    <mergeCell ref="L350:O350"/>
    <mergeCell ref="A352:C352"/>
    <mergeCell ref="A360:H360"/>
    <mergeCell ref="A367:C367"/>
    <mergeCell ref="A408:P408"/>
    <mergeCell ref="B409:B410"/>
    <mergeCell ref="C409:C410"/>
    <mergeCell ref="D409:D410"/>
    <mergeCell ref="E409:H409"/>
    <mergeCell ref="I409:P409"/>
    <mergeCell ref="B349:B351"/>
    <mergeCell ref="C349:C351"/>
    <mergeCell ref="D349:G349"/>
    <mergeCell ref="I349:O349"/>
    <mergeCell ref="D350:D351"/>
    <mergeCell ref="E350:E351"/>
    <mergeCell ref="F350:F351"/>
    <mergeCell ref="G350:G351"/>
    <mergeCell ref="H350:H351"/>
    <mergeCell ref="I350:K350"/>
    <mergeCell ref="H323:H324"/>
    <mergeCell ref="I323:K323"/>
    <mergeCell ref="L323:O323"/>
    <mergeCell ref="A325:C325"/>
    <mergeCell ref="A346:C346"/>
    <mergeCell ref="A348:O348"/>
    <mergeCell ref="A312:C312"/>
    <mergeCell ref="A321:O321"/>
    <mergeCell ref="B322:B324"/>
    <mergeCell ref="C322:C324"/>
    <mergeCell ref="D322:G322"/>
    <mergeCell ref="I322:O322"/>
    <mergeCell ref="D323:D324"/>
    <mergeCell ref="E323:E324"/>
    <mergeCell ref="F323:F324"/>
    <mergeCell ref="G323:G324"/>
    <mergeCell ref="I277:K277"/>
    <mergeCell ref="L277:O277"/>
    <mergeCell ref="A279:C279"/>
    <mergeCell ref="A287:C287"/>
    <mergeCell ref="A299:C299"/>
    <mergeCell ref="A305:C305"/>
    <mergeCell ref="A273:C273"/>
    <mergeCell ref="A275:O275"/>
    <mergeCell ref="C276:C278"/>
    <mergeCell ref="D276:G276"/>
    <mergeCell ref="I276:O276"/>
    <mergeCell ref="D277:D278"/>
    <mergeCell ref="E277:E278"/>
    <mergeCell ref="F277:F278"/>
    <mergeCell ref="G277:G278"/>
    <mergeCell ref="H277:H278"/>
    <mergeCell ref="G244:G245"/>
    <mergeCell ref="H244:H245"/>
    <mergeCell ref="I244:K244"/>
    <mergeCell ref="L244:O244"/>
    <mergeCell ref="A246:C246"/>
    <mergeCell ref="A270:C270"/>
    <mergeCell ref="A232:C232"/>
    <mergeCell ref="A235:C235"/>
    <mergeCell ref="J240:K240"/>
    <mergeCell ref="A242:O242"/>
    <mergeCell ref="C243:C245"/>
    <mergeCell ref="D243:G243"/>
    <mergeCell ref="I243:O243"/>
    <mergeCell ref="D244:D245"/>
    <mergeCell ref="E244:E245"/>
    <mergeCell ref="F244:F245"/>
    <mergeCell ref="H204:H205"/>
    <mergeCell ref="I204:K204"/>
    <mergeCell ref="L204:O204"/>
    <mergeCell ref="A206:C206"/>
    <mergeCell ref="A213:C213"/>
    <mergeCell ref="A226:C226"/>
    <mergeCell ref="A195:C195"/>
    <mergeCell ref="A202:O202"/>
    <mergeCell ref="B203:B205"/>
    <mergeCell ref="C203:C205"/>
    <mergeCell ref="D203:G203"/>
    <mergeCell ref="I203:O203"/>
    <mergeCell ref="D204:D205"/>
    <mergeCell ref="E204:E205"/>
    <mergeCell ref="F204:F205"/>
    <mergeCell ref="G204:G205"/>
    <mergeCell ref="F173:F174"/>
    <mergeCell ref="G173:G174"/>
    <mergeCell ref="H173:H174"/>
    <mergeCell ref="I173:K173"/>
    <mergeCell ref="L173:O173"/>
    <mergeCell ref="A175:C175"/>
    <mergeCell ref="O151:O152"/>
    <mergeCell ref="A161:C161"/>
    <mergeCell ref="A164:C164"/>
    <mergeCell ref="J169:K169"/>
    <mergeCell ref="A171:O171"/>
    <mergeCell ref="C172:C174"/>
    <mergeCell ref="D172:G172"/>
    <mergeCell ref="I172:O172"/>
    <mergeCell ref="D173:D174"/>
    <mergeCell ref="E173:E174"/>
    <mergeCell ref="I151:I152"/>
    <mergeCell ref="J151:J152"/>
    <mergeCell ref="K151:K152"/>
    <mergeCell ref="L151:L152"/>
    <mergeCell ref="M151:M152"/>
    <mergeCell ref="N151:N152"/>
    <mergeCell ref="A151:C151"/>
    <mergeCell ref="D151:D152"/>
    <mergeCell ref="E151:E152"/>
    <mergeCell ref="F151:F152"/>
    <mergeCell ref="G151:G152"/>
    <mergeCell ref="H151:H152"/>
    <mergeCell ref="G117:G118"/>
    <mergeCell ref="H117:H118"/>
    <mergeCell ref="I117:K117"/>
    <mergeCell ref="L117:O117"/>
    <mergeCell ref="A119:C119"/>
    <mergeCell ref="A137:C137"/>
    <mergeCell ref="L83:O83"/>
    <mergeCell ref="A85:C85"/>
    <mergeCell ref="A111:C111"/>
    <mergeCell ref="A115:O115"/>
    <mergeCell ref="C116:C118"/>
    <mergeCell ref="D116:G116"/>
    <mergeCell ref="I116:O116"/>
    <mergeCell ref="D117:D118"/>
    <mergeCell ref="E117:E118"/>
    <mergeCell ref="F117:F118"/>
    <mergeCell ref="D82:G82"/>
    <mergeCell ref="I82:O82"/>
    <mergeCell ref="B83:B84"/>
    <mergeCell ref="C83:C84"/>
    <mergeCell ref="D83:D84"/>
    <mergeCell ref="E83:E84"/>
    <mergeCell ref="F83:F84"/>
    <mergeCell ref="G83:G84"/>
    <mergeCell ref="H83:H84"/>
    <mergeCell ref="I83:K83"/>
    <mergeCell ref="J73:K73"/>
    <mergeCell ref="J74:K74"/>
    <mergeCell ref="J75:K75"/>
    <mergeCell ref="J76:K76"/>
    <mergeCell ref="J78:K78"/>
    <mergeCell ref="A81:O81"/>
    <mergeCell ref="J68:K68"/>
    <mergeCell ref="J69:K69"/>
    <mergeCell ref="A70:C70"/>
    <mergeCell ref="J70:K70"/>
    <mergeCell ref="J71:K71"/>
    <mergeCell ref="J72:K72"/>
    <mergeCell ref="J62:K62"/>
    <mergeCell ref="J63:K63"/>
    <mergeCell ref="J64:K64"/>
    <mergeCell ref="J65:K65"/>
    <mergeCell ref="J66:K66"/>
    <mergeCell ref="J67:K67"/>
    <mergeCell ref="J57:K57"/>
    <mergeCell ref="J58:K58"/>
    <mergeCell ref="J59:K59"/>
    <mergeCell ref="J60:K60"/>
    <mergeCell ref="A61:C61"/>
    <mergeCell ref="J61:K61"/>
    <mergeCell ref="J51:K51"/>
    <mergeCell ref="J52:K52"/>
    <mergeCell ref="J53:K53"/>
    <mergeCell ref="J54:K54"/>
    <mergeCell ref="J55:K55"/>
    <mergeCell ref="J56:K56"/>
    <mergeCell ref="J44:K44"/>
    <mergeCell ref="J45:K45"/>
    <mergeCell ref="J46:K46"/>
    <mergeCell ref="A47:C47"/>
    <mergeCell ref="J47:K47"/>
    <mergeCell ref="J50:K50"/>
    <mergeCell ref="A39:C39"/>
    <mergeCell ref="J39:K39"/>
    <mergeCell ref="J40:K40"/>
    <mergeCell ref="J41:K41"/>
    <mergeCell ref="J42:K42"/>
    <mergeCell ref="J43:K43"/>
    <mergeCell ref="F37:F38"/>
    <mergeCell ref="G37:G38"/>
    <mergeCell ref="H37:H38"/>
    <mergeCell ref="I37:M37"/>
    <mergeCell ref="N37:Q37"/>
    <mergeCell ref="J38:K38"/>
    <mergeCell ref="I32:J32"/>
    <mergeCell ref="A33:C33"/>
    <mergeCell ref="I33:J33"/>
    <mergeCell ref="A35:Q35"/>
    <mergeCell ref="B36:B38"/>
    <mergeCell ref="C36:C38"/>
    <mergeCell ref="D36:H36"/>
    <mergeCell ref="I36:Q36"/>
    <mergeCell ref="D37:D38"/>
    <mergeCell ref="E37:E38"/>
    <mergeCell ref="I26:J26"/>
    <mergeCell ref="I27:J27"/>
    <mergeCell ref="I28:J28"/>
    <mergeCell ref="I29:J29"/>
    <mergeCell ref="I30:J30"/>
    <mergeCell ref="I31:J31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I8:J8"/>
    <mergeCell ref="I9:J9"/>
    <mergeCell ref="I10:J10"/>
    <mergeCell ref="I11:J11"/>
    <mergeCell ref="I12:J12"/>
    <mergeCell ref="I13:J13"/>
    <mergeCell ref="H5:H6"/>
    <mergeCell ref="I5:M5"/>
    <mergeCell ref="N5:Q5"/>
    <mergeCell ref="I6:J6"/>
    <mergeCell ref="A7:C7"/>
    <mergeCell ref="I7:J7"/>
    <mergeCell ref="A2:Q2"/>
    <mergeCell ref="A3:Q3"/>
    <mergeCell ref="B4:B6"/>
    <mergeCell ref="C4:C6"/>
    <mergeCell ref="D4:H4"/>
    <mergeCell ref="I4:Q4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2026-08-05T04:15:13Z</dcterms:modified>
</cp:coreProperties>
</file>